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vaux\11_Maitrise recherche\4_rendu\4_article\2_materiel_supplementaire\"/>
    </mc:Choice>
  </mc:AlternateContent>
  <xr:revisionPtr revIDLastSave="0" documentId="13_ncr:1_{9F72FF79-FECF-4A67-AF4B-BC300E30AECF}" xr6:coauthVersionLast="45" xr6:coauthVersionMax="45" xr10:uidLastSave="{00000000-0000-0000-0000-000000000000}"/>
  <bookViews>
    <workbookView xWindow="-120" yWindow="-120" windowWidth="24240" windowHeight="13140" activeTab="5" xr2:uid="{00000000-000D-0000-FFFF-FFFF00000000}"/>
  </bookViews>
  <sheets>
    <sheet name="Legend" sheetId="7" r:id="rId1"/>
    <sheet name="S2A" sheetId="1" r:id="rId2"/>
    <sheet name="S2B" sheetId="2" r:id="rId3"/>
    <sheet name="S2C" sheetId="5" r:id="rId4"/>
    <sheet name="S2D" sheetId="6" r:id="rId5"/>
    <sheet name="S2E" sheetId="8" r:id="rId6"/>
  </sheets>
  <definedNames>
    <definedName name="Copie_de_An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8" l="1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E20" i="8"/>
  <c r="D20" i="8"/>
  <c r="C20" i="8"/>
  <c r="B20" i="8"/>
  <c r="F8" i="1" l="1"/>
  <c r="G56" i="1" l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E57" i="1"/>
  <c r="J4" i="6" l="1"/>
  <c r="I18" i="2" l="1"/>
  <c r="J18" i="2" s="1"/>
  <c r="I4" i="6" l="1"/>
  <c r="J5" i="6"/>
  <c r="I5" i="6"/>
  <c r="I4" i="2" l="1"/>
  <c r="J4" i="2" s="1"/>
  <c r="K4" i="2" s="1"/>
  <c r="I10" i="2"/>
  <c r="J10" i="2" s="1"/>
  <c r="K10" i="2" s="1"/>
  <c r="I96" i="2"/>
  <c r="J96" i="2" s="1"/>
  <c r="K96" i="2" s="1"/>
  <c r="I61" i="2"/>
  <c r="J61" i="2" s="1"/>
  <c r="K61" i="2" s="1"/>
  <c r="I25" i="2" l="1"/>
  <c r="J25" i="2" s="1"/>
  <c r="K25" i="2" s="1"/>
  <c r="I138" i="2"/>
  <c r="J138" i="2" s="1"/>
  <c r="K138" i="2" s="1"/>
  <c r="I124" i="2"/>
  <c r="J124" i="2" s="1"/>
  <c r="K124" i="2" s="1"/>
  <c r="I148" i="2"/>
  <c r="J148" i="2" s="1"/>
  <c r="K148" i="2" s="1"/>
  <c r="I149" i="2"/>
  <c r="J149" i="2" s="1"/>
  <c r="K149" i="2" s="1"/>
  <c r="I150" i="2"/>
  <c r="J150" i="2" s="1"/>
  <c r="K150" i="2" s="1"/>
  <c r="I151" i="2"/>
  <c r="J151" i="2" s="1"/>
  <c r="K151" i="2" s="1"/>
  <c r="I152" i="2"/>
  <c r="J152" i="2" s="1"/>
  <c r="K152" i="2" s="1"/>
  <c r="I153" i="2"/>
  <c r="J153" i="2" s="1"/>
  <c r="K153" i="2" s="1"/>
  <c r="I154" i="2"/>
  <c r="J154" i="2" s="1"/>
  <c r="K154" i="2" s="1"/>
  <c r="I155" i="2"/>
  <c r="J155" i="2" s="1"/>
  <c r="K155" i="2" s="1"/>
  <c r="I156" i="2"/>
  <c r="J156" i="2" s="1"/>
  <c r="K156" i="2" s="1"/>
  <c r="I157" i="2"/>
  <c r="J157" i="2" s="1"/>
  <c r="K157" i="2" s="1"/>
  <c r="I158" i="2"/>
  <c r="J158" i="2" s="1"/>
  <c r="K158" i="2" s="1"/>
  <c r="I159" i="2"/>
  <c r="J159" i="2" s="1"/>
  <c r="K159" i="2" s="1"/>
  <c r="I160" i="2"/>
  <c r="J160" i="2" s="1"/>
  <c r="K160" i="2" s="1"/>
  <c r="I161" i="2"/>
  <c r="J161" i="2" s="1"/>
  <c r="K161" i="2" s="1"/>
  <c r="I162" i="2"/>
  <c r="J162" i="2" s="1"/>
  <c r="K162" i="2" s="1"/>
  <c r="G165" i="2"/>
  <c r="G169" i="2"/>
  <c r="K5" i="6" l="1"/>
  <c r="J6" i="6"/>
  <c r="K6" i="6" s="1"/>
  <c r="J7" i="6"/>
  <c r="K7" i="6" s="1"/>
  <c r="J8" i="6"/>
  <c r="K8" i="6" s="1"/>
  <c r="J9" i="6"/>
  <c r="K9" i="6" s="1"/>
  <c r="J10" i="6"/>
  <c r="K10" i="6" s="1"/>
  <c r="J11" i="6"/>
  <c r="K11" i="6" s="1"/>
  <c r="J12" i="6"/>
  <c r="K12" i="6" s="1"/>
  <c r="J13" i="6"/>
  <c r="K13" i="6" s="1"/>
  <c r="J14" i="6"/>
  <c r="K14" i="6" s="1"/>
  <c r="J15" i="6"/>
  <c r="K15" i="6" s="1"/>
  <c r="J16" i="6"/>
  <c r="K16" i="6" s="1"/>
  <c r="J17" i="6"/>
  <c r="K17" i="6" s="1"/>
  <c r="J18" i="6"/>
  <c r="K18" i="6" s="1"/>
  <c r="J19" i="6"/>
  <c r="K19" i="6" s="1"/>
  <c r="J20" i="6"/>
  <c r="K20" i="6" s="1"/>
  <c r="J21" i="6"/>
  <c r="K21" i="6" s="1"/>
  <c r="J22" i="6"/>
  <c r="K22" i="6" s="1"/>
  <c r="J23" i="6"/>
  <c r="K23" i="6" s="1"/>
  <c r="J24" i="6"/>
  <c r="K24" i="6" s="1"/>
  <c r="J25" i="6"/>
  <c r="K25" i="6" s="1"/>
  <c r="J26" i="6"/>
  <c r="K26" i="6" s="1"/>
  <c r="J27" i="6"/>
  <c r="K27" i="6" s="1"/>
  <c r="J28" i="6"/>
  <c r="K28" i="6" s="1"/>
  <c r="J29" i="6"/>
  <c r="K29" i="6" s="1"/>
  <c r="J30" i="6"/>
  <c r="K30" i="6" s="1"/>
  <c r="J31" i="6"/>
  <c r="K31" i="6" s="1"/>
  <c r="J32" i="6"/>
  <c r="K32" i="6" s="1"/>
  <c r="J33" i="6"/>
  <c r="K33" i="6" s="1"/>
  <c r="J34" i="6"/>
  <c r="K34" i="6" s="1"/>
  <c r="J35" i="6"/>
  <c r="K35" i="6" s="1"/>
  <c r="J36" i="6"/>
  <c r="K36" i="6" s="1"/>
  <c r="J37" i="6"/>
  <c r="K37" i="6" s="1"/>
  <c r="J38" i="6"/>
  <c r="K38" i="6" s="1"/>
  <c r="J39" i="6"/>
  <c r="K39" i="6" s="1"/>
  <c r="J40" i="6"/>
  <c r="K40" i="6" s="1"/>
  <c r="J41" i="6"/>
  <c r="K41" i="6" s="1"/>
  <c r="J42" i="6"/>
  <c r="K42" i="6" s="1"/>
  <c r="J43" i="6"/>
  <c r="K43" i="6" s="1"/>
  <c r="J44" i="6"/>
  <c r="K44" i="6" s="1"/>
  <c r="J45" i="6"/>
  <c r="K45" i="6" s="1"/>
  <c r="J46" i="6"/>
  <c r="K46" i="6" s="1"/>
  <c r="J47" i="6"/>
  <c r="K47" i="6" s="1"/>
  <c r="J48" i="6"/>
  <c r="K48" i="6" s="1"/>
  <c r="J49" i="6"/>
  <c r="K49" i="6" s="1"/>
  <c r="J50" i="6"/>
  <c r="K50" i="6" s="1"/>
  <c r="J51" i="6"/>
  <c r="K51" i="6" s="1"/>
  <c r="J52" i="6"/>
  <c r="K52" i="6" s="1"/>
  <c r="J53" i="6"/>
  <c r="K53" i="6" s="1"/>
  <c r="J54" i="6"/>
  <c r="K54" i="6" s="1"/>
  <c r="J55" i="6"/>
  <c r="K55" i="6" s="1"/>
  <c r="J56" i="6"/>
  <c r="K56" i="6" s="1"/>
  <c r="J57" i="6"/>
  <c r="K57" i="6" s="1"/>
  <c r="J58" i="6"/>
  <c r="K58" i="6" s="1"/>
  <c r="J59" i="6"/>
  <c r="K59" i="6" s="1"/>
  <c r="J60" i="6"/>
  <c r="K60" i="6" s="1"/>
  <c r="J61" i="6"/>
  <c r="K61" i="6" s="1"/>
  <c r="J62" i="6"/>
  <c r="K62" i="6" s="1"/>
  <c r="J63" i="6"/>
  <c r="K63" i="6" s="1"/>
  <c r="J64" i="6"/>
  <c r="K64" i="6" s="1"/>
  <c r="J65" i="6"/>
  <c r="K65" i="6" s="1"/>
  <c r="J66" i="6"/>
  <c r="K66" i="6" s="1"/>
  <c r="J67" i="6"/>
  <c r="K67" i="6" s="1"/>
  <c r="J68" i="6"/>
  <c r="K68" i="6" s="1"/>
  <c r="J69" i="6"/>
  <c r="K69" i="6" s="1"/>
  <c r="J70" i="6"/>
  <c r="K70" i="6" s="1"/>
  <c r="J71" i="6"/>
  <c r="K71" i="6" s="1"/>
  <c r="J72" i="6"/>
  <c r="K72" i="6" s="1"/>
  <c r="J73" i="6"/>
  <c r="K73" i="6" s="1"/>
  <c r="J74" i="6"/>
  <c r="K74" i="6" s="1"/>
  <c r="J75" i="6"/>
  <c r="K75" i="6" s="1"/>
  <c r="J76" i="6"/>
  <c r="K76" i="6" s="1"/>
  <c r="J77" i="6"/>
  <c r="K77" i="6" s="1"/>
  <c r="J78" i="6"/>
  <c r="K78" i="6" s="1"/>
  <c r="J79" i="6"/>
  <c r="K79" i="6" s="1"/>
  <c r="J80" i="6"/>
  <c r="K80" i="6" s="1"/>
  <c r="J81" i="6"/>
  <c r="K81" i="6" s="1"/>
  <c r="J82" i="6"/>
  <c r="K82" i="6" s="1"/>
  <c r="J83" i="6"/>
  <c r="K83" i="6" s="1"/>
  <c r="J84" i="6"/>
  <c r="K84" i="6" s="1"/>
  <c r="J85" i="6"/>
  <c r="K85" i="6" s="1"/>
  <c r="J86" i="6"/>
  <c r="K86" i="6" s="1"/>
  <c r="J87" i="6"/>
  <c r="K87" i="6" s="1"/>
  <c r="J88" i="6"/>
  <c r="K88" i="6" s="1"/>
  <c r="J89" i="6"/>
  <c r="K89" i="6" s="1"/>
  <c r="J90" i="6"/>
  <c r="K90" i="6" s="1"/>
  <c r="J91" i="6"/>
  <c r="K91" i="6" s="1"/>
  <c r="J92" i="6"/>
  <c r="K92" i="6" s="1"/>
  <c r="J93" i="6"/>
  <c r="K93" i="6" s="1"/>
  <c r="J94" i="6"/>
  <c r="K94" i="6" s="1"/>
  <c r="J95" i="6"/>
  <c r="K95" i="6" s="1"/>
  <c r="J96" i="6"/>
  <c r="K96" i="6" s="1"/>
  <c r="J97" i="6"/>
  <c r="K97" i="6" s="1"/>
  <c r="J98" i="6"/>
  <c r="K98" i="6" s="1"/>
  <c r="J99" i="6"/>
  <c r="K99" i="6" s="1"/>
  <c r="J100" i="6"/>
  <c r="K100" i="6" s="1"/>
  <c r="J101" i="6"/>
  <c r="K101" i="6" s="1"/>
  <c r="J102" i="6"/>
  <c r="K102" i="6" s="1"/>
  <c r="J103" i="6"/>
  <c r="K103" i="6" s="1"/>
  <c r="J104" i="6"/>
  <c r="K104" i="6" s="1"/>
  <c r="J105" i="6"/>
  <c r="K105" i="6" s="1"/>
  <c r="J106" i="6"/>
  <c r="K106" i="6" s="1"/>
  <c r="J107" i="6"/>
  <c r="K107" i="6" s="1"/>
  <c r="J108" i="6"/>
  <c r="K108" i="6" s="1"/>
  <c r="J109" i="6"/>
  <c r="K109" i="6" s="1"/>
  <c r="J110" i="6"/>
  <c r="K110" i="6" s="1"/>
  <c r="J111" i="6"/>
  <c r="K111" i="6" s="1"/>
  <c r="J112" i="6"/>
  <c r="K112" i="6" s="1"/>
  <c r="J113" i="6"/>
  <c r="K113" i="6" s="1"/>
  <c r="J114" i="6"/>
  <c r="K114" i="6" s="1"/>
  <c r="J115" i="6"/>
  <c r="K115" i="6" s="1"/>
  <c r="J116" i="6"/>
  <c r="K116" i="6" s="1"/>
  <c r="J117" i="6"/>
  <c r="K117" i="6" s="1"/>
  <c r="J118" i="6"/>
  <c r="K118" i="6" s="1"/>
  <c r="J119" i="6"/>
  <c r="K119" i="6" s="1"/>
  <c r="J120" i="6"/>
  <c r="K120" i="6" s="1"/>
  <c r="J121" i="6"/>
  <c r="K121" i="6" s="1"/>
  <c r="J122" i="6"/>
  <c r="K122" i="6" s="1"/>
  <c r="J123" i="6"/>
  <c r="K123" i="6" s="1"/>
  <c r="J124" i="6"/>
  <c r="K124" i="6" s="1"/>
  <c r="J125" i="6"/>
  <c r="K125" i="6" s="1"/>
  <c r="J126" i="6"/>
  <c r="K126" i="6" s="1"/>
  <c r="J127" i="6"/>
  <c r="K127" i="6" s="1"/>
  <c r="J128" i="6"/>
  <c r="K128" i="6" s="1"/>
  <c r="J129" i="6"/>
  <c r="K129" i="6" s="1"/>
  <c r="J130" i="6"/>
  <c r="K130" i="6" s="1"/>
  <c r="J131" i="6"/>
  <c r="K131" i="6" s="1"/>
  <c r="J132" i="6"/>
  <c r="K132" i="6" s="1"/>
  <c r="J133" i="6"/>
  <c r="K133" i="6" s="1"/>
  <c r="J134" i="6"/>
  <c r="K134" i="6" s="1"/>
  <c r="J135" i="6"/>
  <c r="K135" i="6" s="1"/>
  <c r="J136" i="6"/>
  <c r="K136" i="6" s="1"/>
  <c r="J137" i="6"/>
  <c r="K137" i="6" s="1"/>
  <c r="J138" i="6"/>
  <c r="K138" i="6" s="1"/>
  <c r="J139" i="6"/>
  <c r="K139" i="6" s="1"/>
  <c r="J140" i="6"/>
  <c r="K140" i="6" s="1"/>
  <c r="J141" i="6"/>
  <c r="K141" i="6" s="1"/>
  <c r="J142" i="6"/>
  <c r="K142" i="6" s="1"/>
  <c r="J143" i="6"/>
  <c r="K143" i="6" s="1"/>
  <c r="J144" i="6"/>
  <c r="K144" i="6" s="1"/>
  <c r="K4" i="6"/>
  <c r="L5" i="6"/>
  <c r="I6" i="6"/>
  <c r="L6" i="6" s="1"/>
  <c r="I7" i="6"/>
  <c r="L7" i="6" s="1"/>
  <c r="I8" i="6"/>
  <c r="L8" i="6" s="1"/>
  <c r="I9" i="6"/>
  <c r="L9" i="6" s="1"/>
  <c r="I10" i="6"/>
  <c r="L10" i="6" s="1"/>
  <c r="I11" i="6"/>
  <c r="L11" i="6" s="1"/>
  <c r="I12" i="6"/>
  <c r="L12" i="6" s="1"/>
  <c r="I13" i="6"/>
  <c r="L13" i="6" s="1"/>
  <c r="I14" i="6"/>
  <c r="L14" i="6" s="1"/>
  <c r="I15" i="6"/>
  <c r="L15" i="6" s="1"/>
  <c r="I16" i="6"/>
  <c r="L16" i="6" s="1"/>
  <c r="I17" i="6"/>
  <c r="L17" i="6" s="1"/>
  <c r="I18" i="6"/>
  <c r="L18" i="6" s="1"/>
  <c r="I19" i="6"/>
  <c r="L19" i="6" s="1"/>
  <c r="I20" i="6"/>
  <c r="L20" i="6" s="1"/>
  <c r="I21" i="6"/>
  <c r="L21" i="6" s="1"/>
  <c r="I22" i="6"/>
  <c r="L22" i="6" s="1"/>
  <c r="I23" i="6"/>
  <c r="L23" i="6" s="1"/>
  <c r="I24" i="6"/>
  <c r="L24" i="6" s="1"/>
  <c r="I25" i="6"/>
  <c r="L25" i="6" s="1"/>
  <c r="I26" i="6"/>
  <c r="L26" i="6" s="1"/>
  <c r="I27" i="6"/>
  <c r="L27" i="6" s="1"/>
  <c r="I28" i="6"/>
  <c r="L28" i="6" s="1"/>
  <c r="I29" i="6"/>
  <c r="L29" i="6" s="1"/>
  <c r="I30" i="6"/>
  <c r="L30" i="6" s="1"/>
  <c r="I31" i="6"/>
  <c r="L31" i="6" s="1"/>
  <c r="I32" i="6"/>
  <c r="L32" i="6" s="1"/>
  <c r="I33" i="6"/>
  <c r="L33" i="6" s="1"/>
  <c r="I34" i="6"/>
  <c r="L34" i="6" s="1"/>
  <c r="I35" i="6"/>
  <c r="L35" i="6" s="1"/>
  <c r="I36" i="6"/>
  <c r="L36" i="6" s="1"/>
  <c r="I37" i="6"/>
  <c r="L37" i="6" s="1"/>
  <c r="I38" i="6"/>
  <c r="L38" i="6" s="1"/>
  <c r="I39" i="6"/>
  <c r="L39" i="6" s="1"/>
  <c r="I40" i="6"/>
  <c r="L40" i="6" s="1"/>
  <c r="I41" i="6"/>
  <c r="L41" i="6" s="1"/>
  <c r="I42" i="6"/>
  <c r="L42" i="6" s="1"/>
  <c r="I43" i="6"/>
  <c r="L43" i="6" s="1"/>
  <c r="I44" i="6"/>
  <c r="L44" i="6" s="1"/>
  <c r="I45" i="6"/>
  <c r="L45" i="6" s="1"/>
  <c r="I46" i="6"/>
  <c r="L46" i="6" s="1"/>
  <c r="I47" i="6"/>
  <c r="L47" i="6" s="1"/>
  <c r="I48" i="6"/>
  <c r="L48" i="6" s="1"/>
  <c r="I49" i="6"/>
  <c r="L49" i="6" s="1"/>
  <c r="I50" i="6"/>
  <c r="L50" i="6" s="1"/>
  <c r="I51" i="6"/>
  <c r="L51" i="6" s="1"/>
  <c r="I52" i="6"/>
  <c r="L52" i="6" s="1"/>
  <c r="I53" i="6"/>
  <c r="L53" i="6" s="1"/>
  <c r="I54" i="6"/>
  <c r="L54" i="6" s="1"/>
  <c r="I55" i="6"/>
  <c r="L55" i="6" s="1"/>
  <c r="I56" i="6"/>
  <c r="L56" i="6" s="1"/>
  <c r="I57" i="6"/>
  <c r="L57" i="6" s="1"/>
  <c r="I58" i="6"/>
  <c r="L58" i="6" s="1"/>
  <c r="I59" i="6"/>
  <c r="L59" i="6" s="1"/>
  <c r="I60" i="6"/>
  <c r="L60" i="6" s="1"/>
  <c r="I61" i="6"/>
  <c r="L61" i="6" s="1"/>
  <c r="I62" i="6"/>
  <c r="L62" i="6" s="1"/>
  <c r="I63" i="6"/>
  <c r="L63" i="6" s="1"/>
  <c r="I64" i="6"/>
  <c r="L64" i="6" s="1"/>
  <c r="I65" i="6"/>
  <c r="L65" i="6" s="1"/>
  <c r="I66" i="6"/>
  <c r="L66" i="6" s="1"/>
  <c r="I67" i="6"/>
  <c r="L67" i="6" s="1"/>
  <c r="I68" i="6"/>
  <c r="L68" i="6" s="1"/>
  <c r="I69" i="6"/>
  <c r="L69" i="6" s="1"/>
  <c r="I70" i="6"/>
  <c r="L70" i="6" s="1"/>
  <c r="I71" i="6"/>
  <c r="L71" i="6" s="1"/>
  <c r="I72" i="6"/>
  <c r="L72" i="6" s="1"/>
  <c r="I73" i="6"/>
  <c r="L73" i="6" s="1"/>
  <c r="I74" i="6"/>
  <c r="L74" i="6" s="1"/>
  <c r="I75" i="6"/>
  <c r="L75" i="6" s="1"/>
  <c r="I76" i="6"/>
  <c r="L76" i="6" s="1"/>
  <c r="I77" i="6"/>
  <c r="L77" i="6" s="1"/>
  <c r="I78" i="6"/>
  <c r="L78" i="6" s="1"/>
  <c r="I79" i="6"/>
  <c r="L79" i="6" s="1"/>
  <c r="I80" i="6"/>
  <c r="L80" i="6" s="1"/>
  <c r="I81" i="6"/>
  <c r="L81" i="6" s="1"/>
  <c r="I82" i="6"/>
  <c r="L82" i="6" s="1"/>
  <c r="I83" i="6"/>
  <c r="L83" i="6" s="1"/>
  <c r="I84" i="6"/>
  <c r="L84" i="6" s="1"/>
  <c r="I85" i="6"/>
  <c r="L85" i="6" s="1"/>
  <c r="I86" i="6"/>
  <c r="L86" i="6" s="1"/>
  <c r="I87" i="6"/>
  <c r="L87" i="6" s="1"/>
  <c r="I88" i="6"/>
  <c r="L88" i="6" s="1"/>
  <c r="I89" i="6"/>
  <c r="L89" i="6" s="1"/>
  <c r="I90" i="6"/>
  <c r="L90" i="6" s="1"/>
  <c r="I91" i="6"/>
  <c r="L91" i="6" s="1"/>
  <c r="I92" i="6"/>
  <c r="L92" i="6" s="1"/>
  <c r="I93" i="6"/>
  <c r="L93" i="6" s="1"/>
  <c r="I94" i="6"/>
  <c r="L94" i="6" s="1"/>
  <c r="I95" i="6"/>
  <c r="L95" i="6" s="1"/>
  <c r="I96" i="6"/>
  <c r="L96" i="6" s="1"/>
  <c r="I97" i="6"/>
  <c r="L97" i="6" s="1"/>
  <c r="I98" i="6"/>
  <c r="L98" i="6" s="1"/>
  <c r="I99" i="6"/>
  <c r="L99" i="6" s="1"/>
  <c r="I100" i="6"/>
  <c r="L100" i="6" s="1"/>
  <c r="I101" i="6"/>
  <c r="L101" i="6" s="1"/>
  <c r="I102" i="6"/>
  <c r="L102" i="6" s="1"/>
  <c r="I103" i="6"/>
  <c r="L103" i="6" s="1"/>
  <c r="I104" i="6"/>
  <c r="L104" i="6" s="1"/>
  <c r="I105" i="6"/>
  <c r="L105" i="6" s="1"/>
  <c r="I106" i="6"/>
  <c r="L106" i="6" s="1"/>
  <c r="I107" i="6"/>
  <c r="L107" i="6" s="1"/>
  <c r="I108" i="6"/>
  <c r="L108" i="6" s="1"/>
  <c r="I109" i="6"/>
  <c r="L109" i="6" s="1"/>
  <c r="I110" i="6"/>
  <c r="L110" i="6" s="1"/>
  <c r="I111" i="6"/>
  <c r="L111" i="6" s="1"/>
  <c r="I112" i="6"/>
  <c r="L112" i="6" s="1"/>
  <c r="I113" i="6"/>
  <c r="L113" i="6" s="1"/>
  <c r="I114" i="6"/>
  <c r="L114" i="6" s="1"/>
  <c r="I115" i="6"/>
  <c r="L115" i="6" s="1"/>
  <c r="I116" i="6"/>
  <c r="L116" i="6" s="1"/>
  <c r="I117" i="6"/>
  <c r="L117" i="6" s="1"/>
  <c r="I118" i="6"/>
  <c r="L118" i="6" s="1"/>
  <c r="I119" i="6"/>
  <c r="L119" i="6" s="1"/>
  <c r="I120" i="6"/>
  <c r="L120" i="6" s="1"/>
  <c r="I121" i="6"/>
  <c r="L121" i="6" s="1"/>
  <c r="I122" i="6"/>
  <c r="L122" i="6" s="1"/>
  <c r="I123" i="6"/>
  <c r="L123" i="6" s="1"/>
  <c r="I124" i="6"/>
  <c r="L124" i="6" s="1"/>
  <c r="I125" i="6"/>
  <c r="L125" i="6" s="1"/>
  <c r="I126" i="6"/>
  <c r="L126" i="6" s="1"/>
  <c r="I127" i="6"/>
  <c r="L127" i="6" s="1"/>
  <c r="I128" i="6"/>
  <c r="L128" i="6" s="1"/>
  <c r="I129" i="6"/>
  <c r="L129" i="6" s="1"/>
  <c r="I130" i="6"/>
  <c r="L130" i="6" s="1"/>
  <c r="I131" i="6"/>
  <c r="L131" i="6" s="1"/>
  <c r="I132" i="6"/>
  <c r="L132" i="6" s="1"/>
  <c r="I133" i="6"/>
  <c r="L133" i="6" s="1"/>
  <c r="I134" i="6"/>
  <c r="L134" i="6" s="1"/>
  <c r="I135" i="6"/>
  <c r="L135" i="6" s="1"/>
  <c r="I136" i="6"/>
  <c r="L136" i="6" s="1"/>
  <c r="I137" i="6"/>
  <c r="L137" i="6" s="1"/>
  <c r="I138" i="6"/>
  <c r="L138" i="6" s="1"/>
  <c r="I139" i="6"/>
  <c r="L139" i="6" s="1"/>
  <c r="I140" i="6"/>
  <c r="L140" i="6" s="1"/>
  <c r="I141" i="6"/>
  <c r="L141" i="6" s="1"/>
  <c r="I142" i="6"/>
  <c r="L142" i="6" s="1"/>
  <c r="I143" i="6"/>
  <c r="L143" i="6" s="1"/>
  <c r="I144" i="6"/>
  <c r="L144" i="6" s="1"/>
  <c r="L4" i="6"/>
  <c r="I81" i="2" l="1"/>
  <c r="J81" i="2" s="1"/>
  <c r="K81" i="2" s="1"/>
  <c r="I42" i="2"/>
  <c r="J42" i="2" s="1"/>
  <c r="K42" i="2" s="1"/>
  <c r="I21" i="2"/>
  <c r="J21" i="2" s="1"/>
  <c r="K21" i="2" s="1"/>
  <c r="I30" i="2"/>
  <c r="J30" i="2" s="1"/>
  <c r="K30" i="2" s="1"/>
  <c r="I71" i="2"/>
  <c r="J71" i="2" s="1"/>
  <c r="K71" i="2" s="1"/>
  <c r="I78" i="2"/>
  <c r="J78" i="2" s="1"/>
  <c r="K78" i="2" s="1"/>
  <c r="I137" i="2"/>
  <c r="J137" i="2" s="1"/>
  <c r="K137" i="2" s="1"/>
  <c r="I117" i="2"/>
  <c r="J117" i="2" s="1"/>
  <c r="K117" i="2" s="1"/>
  <c r="I103" i="2"/>
  <c r="J103" i="2" s="1"/>
  <c r="K103" i="2" s="1"/>
  <c r="I113" i="2"/>
  <c r="J113" i="2" s="1"/>
  <c r="K113" i="2" s="1"/>
  <c r="I107" i="2"/>
  <c r="J107" i="2" s="1"/>
  <c r="K107" i="2" s="1"/>
  <c r="I111" i="2"/>
  <c r="J111" i="2" s="1"/>
  <c r="K111" i="2" s="1"/>
  <c r="I104" i="2"/>
  <c r="J104" i="2" s="1"/>
  <c r="K104" i="2" s="1"/>
  <c r="I97" i="2"/>
  <c r="J97" i="2" s="1"/>
  <c r="K97" i="2" s="1"/>
  <c r="I109" i="2"/>
  <c r="J109" i="2" s="1"/>
  <c r="K109" i="2" s="1"/>
  <c r="I122" i="2"/>
  <c r="J122" i="2" s="1"/>
  <c r="K122" i="2" s="1"/>
  <c r="I141" i="2"/>
  <c r="J141" i="2" s="1"/>
  <c r="K141" i="2" s="1"/>
  <c r="I112" i="2"/>
  <c r="J112" i="2" s="1"/>
  <c r="K112" i="2" s="1"/>
  <c r="I99" i="2"/>
  <c r="J99" i="2" s="1"/>
  <c r="K99" i="2" s="1"/>
  <c r="I116" i="2"/>
  <c r="J116" i="2" s="1"/>
  <c r="K116" i="2" s="1"/>
  <c r="I118" i="2"/>
  <c r="J118" i="2" s="1"/>
  <c r="K118" i="2" s="1"/>
  <c r="I114" i="2"/>
  <c r="J114" i="2" s="1"/>
  <c r="K114" i="2" s="1"/>
  <c r="I100" i="2"/>
  <c r="J100" i="2" s="1"/>
  <c r="K100" i="2" s="1"/>
  <c r="I102" i="2"/>
  <c r="J102" i="2" s="1"/>
  <c r="K102" i="2" s="1"/>
  <c r="I101" i="2"/>
  <c r="J101" i="2" s="1"/>
  <c r="K101" i="2" s="1"/>
  <c r="I139" i="2"/>
  <c r="J139" i="2" s="1"/>
  <c r="K139" i="2" s="1"/>
  <c r="I131" i="2"/>
  <c r="J131" i="2" s="1"/>
  <c r="K131" i="2" s="1"/>
  <c r="I106" i="2"/>
  <c r="J106" i="2" s="1"/>
  <c r="K106" i="2" s="1"/>
  <c r="I132" i="2"/>
  <c r="J132" i="2" s="1"/>
  <c r="K132" i="2" s="1"/>
  <c r="I16" i="2"/>
  <c r="J16" i="2" s="1"/>
  <c r="K16" i="2" s="1"/>
  <c r="I29" i="2"/>
  <c r="J29" i="2" s="1"/>
  <c r="K29" i="2" s="1"/>
  <c r="I24" i="2"/>
  <c r="J24" i="2" s="1"/>
  <c r="K24" i="2" s="1"/>
  <c r="I27" i="2"/>
  <c r="J27" i="2" s="1"/>
  <c r="K27" i="2" s="1"/>
  <c r="I26" i="2"/>
  <c r="J26" i="2" s="1"/>
  <c r="K26" i="2" s="1"/>
  <c r="I28" i="2"/>
  <c r="J28" i="2" s="1"/>
  <c r="K28" i="2" s="1"/>
  <c r="I17" i="2"/>
  <c r="J17" i="2" s="1"/>
  <c r="K17" i="2" s="1"/>
  <c r="K18" i="2"/>
  <c r="I13" i="2"/>
  <c r="J13" i="2" s="1"/>
  <c r="K13" i="2" s="1"/>
  <c r="I15" i="2"/>
  <c r="J15" i="2" s="1"/>
  <c r="K15" i="2" s="1"/>
  <c r="I5" i="2"/>
  <c r="J5" i="2" s="1"/>
  <c r="K5" i="2" s="1"/>
  <c r="I20" i="2"/>
  <c r="J20" i="2" s="1"/>
  <c r="K20" i="2" s="1"/>
  <c r="I12" i="2"/>
  <c r="J12" i="2" s="1"/>
  <c r="K12" i="2" s="1"/>
  <c r="I11" i="2"/>
  <c r="J11" i="2" s="1"/>
  <c r="K11" i="2" s="1"/>
  <c r="I6" i="2"/>
  <c r="J6" i="2" s="1"/>
  <c r="K6" i="2" s="1"/>
  <c r="I7" i="2"/>
  <c r="J7" i="2" s="1"/>
  <c r="K7" i="2" s="1"/>
  <c r="I23" i="2"/>
  <c r="J23" i="2" s="1"/>
  <c r="K23" i="2" s="1"/>
  <c r="I19" i="2"/>
  <c r="J19" i="2" s="1"/>
  <c r="K19" i="2" s="1"/>
  <c r="I8" i="2"/>
  <c r="J8" i="2" s="1"/>
  <c r="K8" i="2" s="1"/>
  <c r="I9" i="2"/>
  <c r="J9" i="2" s="1"/>
  <c r="K9" i="2" s="1"/>
  <c r="I14" i="2"/>
  <c r="J14" i="2" s="1"/>
  <c r="K14" i="2" s="1"/>
  <c r="I22" i="2"/>
  <c r="J22" i="2" s="1"/>
  <c r="K22" i="2" s="1"/>
  <c r="I53" i="2"/>
  <c r="J53" i="2" s="1"/>
  <c r="K53" i="2" s="1"/>
  <c r="I55" i="2"/>
  <c r="J55" i="2" s="1"/>
  <c r="K55" i="2" s="1"/>
  <c r="I50" i="2"/>
  <c r="J50" i="2" s="1"/>
  <c r="K50" i="2" s="1"/>
  <c r="I40" i="2"/>
  <c r="J40" i="2" s="1"/>
  <c r="K40" i="2" s="1"/>
  <c r="I54" i="2"/>
  <c r="J54" i="2" s="1"/>
  <c r="K54" i="2" s="1"/>
  <c r="I56" i="2"/>
  <c r="J56" i="2" s="1"/>
  <c r="K56" i="2" s="1"/>
  <c r="I36" i="2"/>
  <c r="J36" i="2" s="1"/>
  <c r="K36" i="2" s="1"/>
  <c r="I38" i="2"/>
  <c r="J38" i="2" s="1"/>
  <c r="K38" i="2" s="1"/>
  <c r="I39" i="2"/>
  <c r="J39" i="2" s="1"/>
  <c r="K39" i="2" s="1"/>
  <c r="I43" i="2"/>
  <c r="J43" i="2" s="1"/>
  <c r="K43" i="2" s="1"/>
  <c r="I47" i="2"/>
  <c r="J47" i="2" s="1"/>
  <c r="K47" i="2" s="1"/>
  <c r="I34" i="2"/>
  <c r="J34" i="2" s="1"/>
  <c r="K34" i="2" s="1"/>
  <c r="I33" i="2"/>
  <c r="J33" i="2" s="1"/>
  <c r="K33" i="2" s="1"/>
  <c r="I52" i="2"/>
  <c r="J52" i="2" s="1"/>
  <c r="K52" i="2" s="1"/>
  <c r="I51" i="2"/>
  <c r="J51" i="2" s="1"/>
  <c r="K51" i="2" s="1"/>
  <c r="I49" i="2"/>
  <c r="J49" i="2" s="1"/>
  <c r="K49" i="2" s="1"/>
  <c r="I44" i="2"/>
  <c r="J44" i="2" s="1"/>
  <c r="K44" i="2" s="1"/>
  <c r="I32" i="2"/>
  <c r="J32" i="2" s="1"/>
  <c r="K32" i="2" s="1"/>
  <c r="I41" i="2"/>
  <c r="J41" i="2" s="1"/>
  <c r="K41" i="2" s="1"/>
  <c r="I37" i="2"/>
  <c r="J37" i="2" s="1"/>
  <c r="K37" i="2" s="1"/>
  <c r="I48" i="2"/>
  <c r="J48" i="2" s="1"/>
  <c r="K48" i="2" s="1"/>
  <c r="I45" i="2"/>
  <c r="J45" i="2" s="1"/>
  <c r="K45" i="2" s="1"/>
  <c r="I46" i="2"/>
  <c r="J46" i="2" s="1"/>
  <c r="K46" i="2" s="1"/>
  <c r="I31" i="2"/>
  <c r="J31" i="2" s="1"/>
  <c r="K31" i="2" s="1"/>
  <c r="I35" i="2"/>
  <c r="J35" i="2" s="1"/>
  <c r="K35" i="2" s="1"/>
  <c r="I65" i="2"/>
  <c r="J65" i="2" s="1"/>
  <c r="K65" i="2" s="1"/>
  <c r="I79" i="2"/>
  <c r="J79" i="2" s="1"/>
  <c r="K79" i="2" s="1"/>
  <c r="I80" i="2"/>
  <c r="J80" i="2" s="1"/>
  <c r="K80" i="2" s="1"/>
  <c r="I62" i="2"/>
  <c r="J62" i="2" s="1"/>
  <c r="K62" i="2" s="1"/>
  <c r="I58" i="2"/>
  <c r="J58" i="2" s="1"/>
  <c r="K58" i="2" s="1"/>
  <c r="I92" i="2"/>
  <c r="J92" i="2" s="1"/>
  <c r="K92" i="2" s="1"/>
  <c r="I83" i="2"/>
  <c r="J83" i="2" s="1"/>
  <c r="K83" i="2" s="1"/>
  <c r="I74" i="2"/>
  <c r="J74" i="2" s="1"/>
  <c r="K74" i="2" s="1"/>
  <c r="I89" i="2"/>
  <c r="J89" i="2" s="1"/>
  <c r="K89" i="2" s="1"/>
  <c r="I73" i="2"/>
  <c r="J73" i="2" s="1"/>
  <c r="K73" i="2" s="1"/>
  <c r="I91" i="2"/>
  <c r="J91" i="2" s="1"/>
  <c r="K91" i="2" s="1"/>
  <c r="I95" i="2"/>
  <c r="J95" i="2" s="1"/>
  <c r="K95" i="2" s="1"/>
  <c r="I94" i="2"/>
  <c r="J94" i="2" s="1"/>
  <c r="K94" i="2" s="1"/>
  <c r="I57" i="2"/>
  <c r="J57" i="2" s="1"/>
  <c r="K57" i="2" s="1"/>
  <c r="I88" i="2"/>
  <c r="J88" i="2" s="1"/>
  <c r="K88" i="2" s="1"/>
  <c r="I67" i="2"/>
  <c r="J67" i="2" s="1"/>
  <c r="K67" i="2" s="1"/>
  <c r="I64" i="2"/>
  <c r="J64" i="2" s="1"/>
  <c r="K64" i="2" s="1"/>
  <c r="I87" i="2"/>
  <c r="J87" i="2" s="1"/>
  <c r="K87" i="2" s="1"/>
  <c r="I90" i="2"/>
  <c r="J90" i="2" s="1"/>
  <c r="K90" i="2" s="1"/>
  <c r="I60" i="2"/>
  <c r="J60" i="2" s="1"/>
  <c r="K60" i="2" s="1"/>
  <c r="I82" i="2"/>
  <c r="J82" i="2" s="1"/>
  <c r="K82" i="2" s="1"/>
  <c r="I75" i="2"/>
  <c r="J75" i="2" s="1"/>
  <c r="K75" i="2" s="1"/>
  <c r="I68" i="2"/>
  <c r="J68" i="2" s="1"/>
  <c r="K68" i="2" s="1"/>
  <c r="I86" i="2"/>
  <c r="J86" i="2" s="1"/>
  <c r="K86" i="2" s="1"/>
  <c r="I76" i="2"/>
  <c r="J76" i="2" s="1"/>
  <c r="K76" i="2" s="1"/>
  <c r="I84" i="2"/>
  <c r="J84" i="2" s="1"/>
  <c r="K84" i="2" s="1"/>
  <c r="I70" i="2"/>
  <c r="J70" i="2" s="1"/>
  <c r="K70" i="2" s="1"/>
  <c r="I66" i="2"/>
  <c r="J66" i="2" s="1"/>
  <c r="K66" i="2" s="1"/>
  <c r="I59" i="2"/>
  <c r="J59" i="2" s="1"/>
  <c r="K59" i="2" s="1"/>
  <c r="I93" i="2"/>
  <c r="J93" i="2" s="1"/>
  <c r="K93" i="2" s="1"/>
  <c r="I63" i="2"/>
  <c r="J63" i="2" s="1"/>
  <c r="K63" i="2" s="1"/>
  <c r="I69" i="2"/>
  <c r="J69" i="2" s="1"/>
  <c r="K69" i="2" s="1"/>
  <c r="I85" i="2"/>
  <c r="J85" i="2" s="1"/>
  <c r="K85" i="2" s="1"/>
  <c r="I72" i="2"/>
  <c r="J72" i="2" s="1"/>
  <c r="K72" i="2" s="1"/>
  <c r="I77" i="2"/>
  <c r="J77" i="2" s="1"/>
  <c r="K77" i="2" s="1"/>
  <c r="I128" i="2"/>
  <c r="J128" i="2" s="1"/>
  <c r="K128" i="2" s="1"/>
  <c r="I129" i="2"/>
  <c r="J129" i="2" s="1"/>
  <c r="K129" i="2" s="1"/>
  <c r="I140" i="2"/>
  <c r="J140" i="2" s="1"/>
  <c r="K140" i="2" s="1"/>
  <c r="I105" i="2"/>
  <c r="J105" i="2" s="1"/>
  <c r="K105" i="2" s="1"/>
  <c r="I115" i="2"/>
  <c r="J115" i="2" s="1"/>
  <c r="K115" i="2" s="1"/>
  <c r="I144" i="2"/>
  <c r="J144" i="2" s="1"/>
  <c r="K144" i="2" s="1"/>
  <c r="I121" i="2"/>
  <c r="J121" i="2" s="1"/>
  <c r="K121" i="2" s="1"/>
  <c r="I143" i="2"/>
  <c r="J143" i="2" s="1"/>
  <c r="K143" i="2" s="1"/>
  <c r="I147" i="2"/>
  <c r="J147" i="2" s="1"/>
  <c r="K147" i="2" s="1"/>
  <c r="I110" i="2"/>
  <c r="J110" i="2" s="1"/>
  <c r="K110" i="2" s="1"/>
  <c r="I133" i="2"/>
  <c r="J133" i="2" s="1"/>
  <c r="K133" i="2" s="1"/>
  <c r="I127" i="2"/>
  <c r="J127" i="2" s="1"/>
  <c r="K127" i="2" s="1"/>
  <c r="I120" i="2"/>
  <c r="J120" i="2" s="1"/>
  <c r="K120" i="2" s="1"/>
  <c r="I145" i="2"/>
  <c r="J145" i="2" s="1"/>
  <c r="K145" i="2" s="1"/>
  <c r="I123" i="2"/>
  <c r="J123" i="2" s="1"/>
  <c r="K123" i="2" s="1"/>
  <c r="I142" i="2"/>
  <c r="J142" i="2" s="1"/>
  <c r="K142" i="2" s="1"/>
  <c r="I146" i="2"/>
  <c r="J146" i="2" s="1"/>
  <c r="K146" i="2" s="1"/>
  <c r="I136" i="2"/>
  <c r="J136" i="2" s="1"/>
  <c r="K136" i="2" s="1"/>
  <c r="I134" i="2"/>
  <c r="J134" i="2" s="1"/>
  <c r="K134" i="2" s="1"/>
  <c r="I98" i="2"/>
  <c r="J98" i="2" s="1"/>
  <c r="K98" i="2" s="1"/>
  <c r="I119" i="2"/>
  <c r="J119" i="2" s="1"/>
  <c r="K119" i="2" s="1"/>
  <c r="I108" i="2"/>
  <c r="J108" i="2" s="1"/>
  <c r="K108" i="2" s="1"/>
  <c r="I125" i="2"/>
  <c r="J125" i="2" s="1"/>
  <c r="K125" i="2" s="1"/>
  <c r="I135" i="2"/>
  <c r="J135" i="2" s="1"/>
  <c r="K135" i="2" s="1"/>
  <c r="I126" i="2"/>
  <c r="J126" i="2" s="1"/>
  <c r="K126" i="2" s="1"/>
  <c r="I130" i="2"/>
  <c r="J130" i="2" s="1"/>
  <c r="K130" i="2" s="1"/>
  <c r="H173" i="2"/>
  <c r="G173" i="2"/>
  <c r="H169" i="2"/>
  <c r="H165" i="2"/>
  <c r="E23" i="1"/>
  <c r="E5" i="1"/>
  <c r="F5" i="1"/>
  <c r="G5" i="1"/>
  <c r="I5" i="1"/>
  <c r="J5" i="1"/>
  <c r="L5" i="1"/>
  <c r="M5" i="1"/>
  <c r="E6" i="1"/>
  <c r="F6" i="1"/>
  <c r="G6" i="1"/>
  <c r="I6" i="1"/>
  <c r="J6" i="1"/>
  <c r="L6" i="1"/>
  <c r="M6" i="1"/>
  <c r="E7" i="1"/>
  <c r="F7" i="1"/>
  <c r="G7" i="1"/>
  <c r="I7" i="1"/>
  <c r="J7" i="1"/>
  <c r="L7" i="1"/>
  <c r="M7" i="1"/>
  <c r="E8" i="1"/>
  <c r="G8" i="1"/>
  <c r="I8" i="1"/>
  <c r="J8" i="1"/>
  <c r="L8" i="1"/>
  <c r="M8" i="1"/>
  <c r="E9" i="1"/>
  <c r="F9" i="1"/>
  <c r="G9" i="1"/>
  <c r="I9" i="1"/>
  <c r="J9" i="1"/>
  <c r="L9" i="1"/>
  <c r="M9" i="1"/>
  <c r="E10" i="1"/>
  <c r="F10" i="1"/>
  <c r="G10" i="1"/>
  <c r="I10" i="1"/>
  <c r="J10" i="1"/>
  <c r="L10" i="1"/>
  <c r="M10" i="1"/>
  <c r="E11" i="1"/>
  <c r="F11" i="1"/>
  <c r="G11" i="1"/>
  <c r="I11" i="1"/>
  <c r="J11" i="1"/>
  <c r="L11" i="1"/>
  <c r="M11" i="1"/>
  <c r="E12" i="1"/>
  <c r="N12" i="1" s="1"/>
  <c r="F12" i="1"/>
  <c r="G12" i="1"/>
  <c r="I12" i="1"/>
  <c r="J12" i="1"/>
  <c r="L12" i="1"/>
  <c r="M12" i="1"/>
  <c r="E13" i="1"/>
  <c r="F13" i="1"/>
  <c r="G13" i="1"/>
  <c r="I13" i="1"/>
  <c r="J13" i="1"/>
  <c r="L13" i="1"/>
  <c r="M13" i="1"/>
  <c r="E14" i="1"/>
  <c r="F14" i="1"/>
  <c r="G14" i="1"/>
  <c r="I14" i="1"/>
  <c r="J14" i="1"/>
  <c r="L14" i="1"/>
  <c r="M14" i="1"/>
  <c r="E15" i="1"/>
  <c r="F15" i="1"/>
  <c r="G15" i="1"/>
  <c r="N15" i="1" s="1"/>
  <c r="I15" i="1"/>
  <c r="J15" i="1"/>
  <c r="L15" i="1"/>
  <c r="M15" i="1"/>
  <c r="E16" i="1"/>
  <c r="F16" i="1"/>
  <c r="G16" i="1"/>
  <c r="I16" i="1"/>
  <c r="J16" i="1"/>
  <c r="L16" i="1"/>
  <c r="M16" i="1"/>
  <c r="E17" i="1"/>
  <c r="N17" i="1" s="1"/>
  <c r="P17" i="1" s="1"/>
  <c r="S17" i="1" s="1"/>
  <c r="L17" i="2" s="1"/>
  <c r="F17" i="1"/>
  <c r="G17" i="1"/>
  <c r="I17" i="1"/>
  <c r="J17" i="1"/>
  <c r="L17" i="1"/>
  <c r="M17" i="1"/>
  <c r="E18" i="1"/>
  <c r="F18" i="1"/>
  <c r="G18" i="1"/>
  <c r="I18" i="1"/>
  <c r="J18" i="1"/>
  <c r="L18" i="1"/>
  <c r="M18" i="1"/>
  <c r="E19" i="1"/>
  <c r="F19" i="1"/>
  <c r="G19" i="1"/>
  <c r="I19" i="1"/>
  <c r="J19" i="1"/>
  <c r="L19" i="1"/>
  <c r="M19" i="1"/>
  <c r="E20" i="1"/>
  <c r="F20" i="1"/>
  <c r="G20" i="1"/>
  <c r="N20" i="1" s="1"/>
  <c r="Q20" i="1" s="1"/>
  <c r="R20" i="1" s="1"/>
  <c r="I20" i="1"/>
  <c r="J20" i="1"/>
  <c r="L20" i="1"/>
  <c r="M20" i="1"/>
  <c r="E21" i="1"/>
  <c r="N21" i="1" s="1"/>
  <c r="F21" i="1"/>
  <c r="G21" i="1"/>
  <c r="I21" i="1"/>
  <c r="J21" i="1"/>
  <c r="L21" i="1"/>
  <c r="M21" i="1"/>
  <c r="E22" i="1"/>
  <c r="N22" i="1" s="1"/>
  <c r="O22" i="1" s="1"/>
  <c r="T22" i="1" s="1"/>
  <c r="F22" i="1"/>
  <c r="G22" i="1"/>
  <c r="I22" i="1"/>
  <c r="J22" i="1"/>
  <c r="L22" i="1"/>
  <c r="M22" i="1"/>
  <c r="F23" i="1"/>
  <c r="G23" i="1"/>
  <c r="I23" i="1"/>
  <c r="J23" i="1"/>
  <c r="L23" i="1"/>
  <c r="M23" i="1"/>
  <c r="E24" i="1"/>
  <c r="F24" i="1"/>
  <c r="G24" i="1"/>
  <c r="I24" i="1"/>
  <c r="J24" i="1"/>
  <c r="L24" i="1"/>
  <c r="M24" i="1"/>
  <c r="E25" i="1"/>
  <c r="F25" i="1"/>
  <c r="G25" i="1"/>
  <c r="I25" i="1"/>
  <c r="J25" i="1"/>
  <c r="L25" i="1"/>
  <c r="M25" i="1"/>
  <c r="E26" i="1"/>
  <c r="F26" i="1"/>
  <c r="G26" i="1"/>
  <c r="I26" i="1"/>
  <c r="J26" i="1"/>
  <c r="L26" i="1"/>
  <c r="M26" i="1"/>
  <c r="E27" i="1"/>
  <c r="F27" i="1"/>
  <c r="G27" i="1"/>
  <c r="I27" i="1"/>
  <c r="J27" i="1"/>
  <c r="L27" i="1"/>
  <c r="M27" i="1"/>
  <c r="E28" i="1"/>
  <c r="F28" i="1"/>
  <c r="G28" i="1"/>
  <c r="I28" i="1"/>
  <c r="J28" i="1"/>
  <c r="L28" i="1"/>
  <c r="M28" i="1"/>
  <c r="E29" i="1"/>
  <c r="N29" i="1" s="1"/>
  <c r="F29" i="1"/>
  <c r="G29" i="1"/>
  <c r="I29" i="1"/>
  <c r="J29" i="1"/>
  <c r="L29" i="1"/>
  <c r="M29" i="1"/>
  <c r="E30" i="1"/>
  <c r="F30" i="1"/>
  <c r="G30" i="1"/>
  <c r="I30" i="1"/>
  <c r="J30" i="1"/>
  <c r="L30" i="1"/>
  <c r="M30" i="1"/>
  <c r="E31" i="1"/>
  <c r="F31" i="1"/>
  <c r="I31" i="1"/>
  <c r="J31" i="1"/>
  <c r="L31" i="1"/>
  <c r="M31" i="1"/>
  <c r="E32" i="1"/>
  <c r="N32" i="1" s="1"/>
  <c r="Q32" i="1" s="1"/>
  <c r="F32" i="1"/>
  <c r="I32" i="1"/>
  <c r="J32" i="1"/>
  <c r="L32" i="1"/>
  <c r="M32" i="1"/>
  <c r="E33" i="1"/>
  <c r="F33" i="1"/>
  <c r="I33" i="1"/>
  <c r="J33" i="1"/>
  <c r="L33" i="1"/>
  <c r="M33" i="1"/>
  <c r="E34" i="1"/>
  <c r="F34" i="1"/>
  <c r="I34" i="1"/>
  <c r="J34" i="1"/>
  <c r="L34" i="1"/>
  <c r="M34" i="1"/>
  <c r="E35" i="1"/>
  <c r="F35" i="1"/>
  <c r="N35" i="1"/>
  <c r="O35" i="1" s="1"/>
  <c r="I35" i="1"/>
  <c r="J35" i="1"/>
  <c r="L35" i="1"/>
  <c r="M35" i="1"/>
  <c r="E36" i="1"/>
  <c r="F36" i="1"/>
  <c r="I36" i="1"/>
  <c r="J36" i="1"/>
  <c r="L36" i="1"/>
  <c r="M36" i="1"/>
  <c r="E37" i="1"/>
  <c r="N37" i="1"/>
  <c r="O37" i="1" s="1"/>
  <c r="T37" i="1" s="1"/>
  <c r="F37" i="1"/>
  <c r="I37" i="1"/>
  <c r="J37" i="1"/>
  <c r="L37" i="1"/>
  <c r="M37" i="1"/>
  <c r="E38" i="1"/>
  <c r="N38" i="1" s="1"/>
  <c r="F38" i="1"/>
  <c r="I38" i="1"/>
  <c r="J38" i="1"/>
  <c r="L38" i="1"/>
  <c r="M38" i="1"/>
  <c r="E39" i="1"/>
  <c r="F39" i="1"/>
  <c r="I39" i="1"/>
  <c r="J39" i="1"/>
  <c r="L39" i="1"/>
  <c r="M39" i="1"/>
  <c r="E40" i="1"/>
  <c r="N40" i="1"/>
  <c r="O40" i="1" s="1"/>
  <c r="T40" i="1" s="1"/>
  <c r="F40" i="1"/>
  <c r="I40" i="1"/>
  <c r="J40" i="1"/>
  <c r="L40" i="1"/>
  <c r="M40" i="1"/>
  <c r="E41" i="1"/>
  <c r="F41" i="1"/>
  <c r="I41" i="1"/>
  <c r="J41" i="1"/>
  <c r="L41" i="1"/>
  <c r="M41" i="1"/>
  <c r="E42" i="1"/>
  <c r="F42" i="1"/>
  <c r="I42" i="1"/>
  <c r="J42" i="1"/>
  <c r="L42" i="1"/>
  <c r="M42" i="1"/>
  <c r="E43" i="1"/>
  <c r="F43" i="1"/>
  <c r="I43" i="1"/>
  <c r="J43" i="1"/>
  <c r="L43" i="1"/>
  <c r="M43" i="1"/>
  <c r="N43" i="1"/>
  <c r="O43" i="1" s="1"/>
  <c r="T43" i="1" s="1"/>
  <c r="E44" i="1"/>
  <c r="F44" i="1"/>
  <c r="I44" i="1"/>
  <c r="J44" i="1"/>
  <c r="L44" i="1"/>
  <c r="M44" i="1"/>
  <c r="E45" i="1"/>
  <c r="F45" i="1"/>
  <c r="I45" i="1"/>
  <c r="J45" i="1"/>
  <c r="L45" i="1"/>
  <c r="M45" i="1"/>
  <c r="E46" i="1"/>
  <c r="N46" i="1" s="1"/>
  <c r="F46" i="1"/>
  <c r="I46" i="1"/>
  <c r="J46" i="1"/>
  <c r="L46" i="1"/>
  <c r="M46" i="1"/>
  <c r="E47" i="1"/>
  <c r="F47" i="1"/>
  <c r="I47" i="1"/>
  <c r="J47" i="1"/>
  <c r="L47" i="1"/>
  <c r="M47" i="1"/>
  <c r="E48" i="1"/>
  <c r="N48" i="1" s="1"/>
  <c r="F48" i="1"/>
  <c r="I48" i="1"/>
  <c r="J48" i="1"/>
  <c r="L48" i="1"/>
  <c r="M48" i="1"/>
  <c r="E49" i="1"/>
  <c r="F49" i="1"/>
  <c r="I49" i="1"/>
  <c r="J49" i="1"/>
  <c r="L49" i="1"/>
  <c r="M49" i="1"/>
  <c r="E50" i="1"/>
  <c r="F50" i="1"/>
  <c r="I50" i="1"/>
  <c r="J50" i="1"/>
  <c r="L50" i="1"/>
  <c r="M50" i="1"/>
  <c r="E51" i="1"/>
  <c r="F51" i="1"/>
  <c r="I51" i="1"/>
  <c r="J51" i="1"/>
  <c r="L51" i="1"/>
  <c r="M51" i="1"/>
  <c r="E52" i="1"/>
  <c r="N52" i="1" s="1"/>
  <c r="F52" i="1"/>
  <c r="I52" i="1"/>
  <c r="J52" i="1"/>
  <c r="L52" i="1"/>
  <c r="M52" i="1"/>
  <c r="E53" i="1"/>
  <c r="F53" i="1"/>
  <c r="I53" i="1"/>
  <c r="J53" i="1"/>
  <c r="L53" i="1"/>
  <c r="M53" i="1"/>
  <c r="E54" i="1"/>
  <c r="F54" i="1"/>
  <c r="I54" i="1"/>
  <c r="J54" i="1"/>
  <c r="L54" i="1"/>
  <c r="M54" i="1"/>
  <c r="E55" i="1"/>
  <c r="N55" i="1" s="1"/>
  <c r="P55" i="1" s="1"/>
  <c r="S55" i="1" s="1"/>
  <c r="L55" i="2" s="1"/>
  <c r="F55" i="1"/>
  <c r="I55" i="1"/>
  <c r="J55" i="1"/>
  <c r="L55" i="1"/>
  <c r="M55" i="1"/>
  <c r="E56" i="1"/>
  <c r="N56" i="1" s="1"/>
  <c r="F56" i="1"/>
  <c r="I56" i="1"/>
  <c r="O56" i="1" s="1"/>
  <c r="T56" i="1" s="1"/>
  <c r="J56" i="1"/>
  <c r="L56" i="1"/>
  <c r="M56" i="1"/>
  <c r="N57" i="1"/>
  <c r="F57" i="1"/>
  <c r="I57" i="1"/>
  <c r="J57" i="1"/>
  <c r="L57" i="1"/>
  <c r="M57" i="1"/>
  <c r="E58" i="1"/>
  <c r="F58" i="1"/>
  <c r="I58" i="1"/>
  <c r="J58" i="1"/>
  <c r="L58" i="1"/>
  <c r="M58" i="1"/>
  <c r="E59" i="1"/>
  <c r="N59" i="1" s="1"/>
  <c r="F59" i="1"/>
  <c r="I59" i="1"/>
  <c r="J59" i="1"/>
  <c r="L59" i="1"/>
  <c r="M59" i="1"/>
  <c r="E60" i="1"/>
  <c r="F60" i="1"/>
  <c r="I60" i="1"/>
  <c r="J60" i="1"/>
  <c r="L60" i="1"/>
  <c r="M60" i="1"/>
  <c r="E61" i="1"/>
  <c r="N61" i="1" s="1"/>
  <c r="F61" i="1"/>
  <c r="I61" i="1"/>
  <c r="J61" i="1"/>
  <c r="L61" i="1"/>
  <c r="M61" i="1"/>
  <c r="E62" i="1"/>
  <c r="F62" i="1"/>
  <c r="I62" i="1"/>
  <c r="J62" i="1"/>
  <c r="L62" i="1"/>
  <c r="M62" i="1"/>
  <c r="E63" i="1"/>
  <c r="N63" i="1" s="1"/>
  <c r="O63" i="1" s="1"/>
  <c r="T63" i="1" s="1"/>
  <c r="F63" i="1"/>
  <c r="I63" i="1"/>
  <c r="J63" i="1"/>
  <c r="L63" i="1"/>
  <c r="M63" i="1"/>
  <c r="E64" i="1"/>
  <c r="N64" i="1"/>
  <c r="F64" i="1"/>
  <c r="I64" i="1"/>
  <c r="J64" i="1"/>
  <c r="L64" i="1"/>
  <c r="M64" i="1"/>
  <c r="E65" i="1"/>
  <c r="F65" i="1"/>
  <c r="N65" i="1" s="1"/>
  <c r="P65" i="1" s="1"/>
  <c r="S65" i="1" s="1"/>
  <c r="L65" i="2" s="1"/>
  <c r="I65" i="1"/>
  <c r="J65" i="1"/>
  <c r="L65" i="1"/>
  <c r="M65" i="1"/>
  <c r="E66" i="1"/>
  <c r="N66" i="1" s="1"/>
  <c r="F66" i="1"/>
  <c r="I66" i="1"/>
  <c r="J66" i="1"/>
  <c r="L66" i="1"/>
  <c r="M66" i="1"/>
  <c r="E67" i="1"/>
  <c r="F67" i="1"/>
  <c r="I67" i="1"/>
  <c r="J67" i="1"/>
  <c r="L67" i="1"/>
  <c r="M67" i="1"/>
  <c r="E68" i="1"/>
  <c r="N68" i="1" s="1"/>
  <c r="Q68" i="1" s="1"/>
  <c r="F68" i="1"/>
  <c r="I68" i="1"/>
  <c r="J68" i="1"/>
  <c r="L68" i="1"/>
  <c r="M68" i="1"/>
  <c r="E69" i="1"/>
  <c r="N69" i="1" s="1"/>
  <c r="Q69" i="1" s="1"/>
  <c r="F69" i="1"/>
  <c r="I69" i="1"/>
  <c r="J69" i="1"/>
  <c r="L69" i="1"/>
  <c r="M69" i="1"/>
  <c r="E70" i="1"/>
  <c r="F70" i="1"/>
  <c r="I70" i="1"/>
  <c r="J70" i="1"/>
  <c r="L70" i="1"/>
  <c r="M70" i="1"/>
  <c r="E71" i="1"/>
  <c r="N71" i="1" s="1"/>
  <c r="F71" i="1"/>
  <c r="I71" i="1"/>
  <c r="J71" i="1"/>
  <c r="L71" i="1"/>
  <c r="M71" i="1"/>
  <c r="E72" i="1"/>
  <c r="N72" i="1" s="1"/>
  <c r="F72" i="1"/>
  <c r="I72" i="1"/>
  <c r="J72" i="1"/>
  <c r="L72" i="1"/>
  <c r="M72" i="1"/>
  <c r="E73" i="1"/>
  <c r="F73" i="1"/>
  <c r="N73" i="1" s="1"/>
  <c r="I73" i="1"/>
  <c r="J73" i="1"/>
  <c r="L73" i="1"/>
  <c r="M73" i="1"/>
  <c r="E74" i="1"/>
  <c r="N74" i="1" s="1"/>
  <c r="F74" i="1"/>
  <c r="I74" i="1"/>
  <c r="J74" i="1"/>
  <c r="L74" i="1"/>
  <c r="M74" i="1"/>
  <c r="E75" i="1"/>
  <c r="N75" i="1" s="1"/>
  <c r="Q75" i="1" s="1"/>
  <c r="R75" i="1" s="1"/>
  <c r="F75" i="1"/>
  <c r="I75" i="1"/>
  <c r="J75" i="1"/>
  <c r="L75" i="1"/>
  <c r="M75" i="1"/>
  <c r="E76" i="1"/>
  <c r="F76" i="1"/>
  <c r="N76" i="1" s="1"/>
  <c r="Q76" i="1" s="1"/>
  <c r="R76" i="1" s="1"/>
  <c r="I76" i="1"/>
  <c r="J76" i="1"/>
  <c r="L76" i="1"/>
  <c r="M76" i="1"/>
  <c r="E77" i="1"/>
  <c r="F77" i="1"/>
  <c r="N77" i="1"/>
  <c r="I77" i="1"/>
  <c r="J77" i="1"/>
  <c r="L77" i="1"/>
  <c r="M77" i="1"/>
  <c r="E78" i="1"/>
  <c r="N78" i="1" s="1"/>
  <c r="P78" i="1" s="1"/>
  <c r="S78" i="1" s="1"/>
  <c r="L78" i="2" s="1"/>
  <c r="F78" i="1"/>
  <c r="I78" i="1"/>
  <c r="J78" i="1"/>
  <c r="L78" i="1"/>
  <c r="M78" i="1"/>
  <c r="E79" i="1"/>
  <c r="N79" i="1" s="1"/>
  <c r="O79" i="1" s="1"/>
  <c r="T79" i="1" s="1"/>
  <c r="F79" i="1"/>
  <c r="I79" i="1"/>
  <c r="J79" i="1"/>
  <c r="L79" i="1"/>
  <c r="M79" i="1"/>
  <c r="E80" i="1"/>
  <c r="N80" i="1"/>
  <c r="F80" i="1"/>
  <c r="I80" i="1"/>
  <c r="J80" i="1"/>
  <c r="L80" i="1"/>
  <c r="M80" i="1"/>
  <c r="E81" i="1"/>
  <c r="F81" i="1"/>
  <c r="N81" i="1" s="1"/>
  <c r="I81" i="1"/>
  <c r="J81" i="1"/>
  <c r="L81" i="1"/>
  <c r="M81" i="1"/>
  <c r="E82" i="1"/>
  <c r="F82" i="1"/>
  <c r="N82" i="1" s="1"/>
  <c r="I82" i="1"/>
  <c r="J82" i="1"/>
  <c r="L82" i="1"/>
  <c r="M82" i="1"/>
  <c r="E83" i="1"/>
  <c r="N83" i="1" s="1"/>
  <c r="F83" i="1"/>
  <c r="I83" i="1"/>
  <c r="J83" i="1"/>
  <c r="L83" i="1"/>
  <c r="M83" i="1"/>
  <c r="E84" i="1"/>
  <c r="F84" i="1"/>
  <c r="I84" i="1"/>
  <c r="J84" i="1"/>
  <c r="L84" i="1"/>
  <c r="M84" i="1"/>
  <c r="E85" i="1"/>
  <c r="N85" i="1" s="1"/>
  <c r="F85" i="1"/>
  <c r="I85" i="1"/>
  <c r="J85" i="1"/>
  <c r="L85" i="1"/>
  <c r="M85" i="1"/>
  <c r="E86" i="1"/>
  <c r="F86" i="1"/>
  <c r="I86" i="1"/>
  <c r="J86" i="1"/>
  <c r="L86" i="1"/>
  <c r="M86" i="1"/>
  <c r="E87" i="1"/>
  <c r="F87" i="1"/>
  <c r="I87" i="1"/>
  <c r="J87" i="1"/>
  <c r="L87" i="1"/>
  <c r="M87" i="1"/>
  <c r="E88" i="1"/>
  <c r="F88" i="1"/>
  <c r="I88" i="1"/>
  <c r="J88" i="1"/>
  <c r="L88" i="1"/>
  <c r="M88" i="1"/>
  <c r="E89" i="1"/>
  <c r="N89" i="1" s="1"/>
  <c r="O89" i="1" s="1"/>
  <c r="F89" i="1"/>
  <c r="I89" i="1"/>
  <c r="J89" i="1"/>
  <c r="L89" i="1"/>
  <c r="M89" i="1"/>
  <c r="E90" i="1"/>
  <c r="F90" i="1"/>
  <c r="I90" i="1"/>
  <c r="J90" i="1"/>
  <c r="L90" i="1"/>
  <c r="M90" i="1"/>
  <c r="E91" i="1"/>
  <c r="N91" i="1" s="1"/>
  <c r="F91" i="1"/>
  <c r="I91" i="1"/>
  <c r="J91" i="1"/>
  <c r="L91" i="1"/>
  <c r="M91" i="1"/>
  <c r="E92" i="1"/>
  <c r="F92" i="1"/>
  <c r="I92" i="1"/>
  <c r="J92" i="1"/>
  <c r="L92" i="1"/>
  <c r="M92" i="1"/>
  <c r="E93" i="1"/>
  <c r="N93" i="1" s="1"/>
  <c r="O93" i="1" s="1"/>
  <c r="F93" i="1"/>
  <c r="I93" i="1"/>
  <c r="J93" i="1"/>
  <c r="L93" i="1"/>
  <c r="M93" i="1"/>
  <c r="E94" i="1"/>
  <c r="F94" i="1"/>
  <c r="I94" i="1"/>
  <c r="J94" i="1"/>
  <c r="L94" i="1"/>
  <c r="M94" i="1"/>
  <c r="E95" i="1"/>
  <c r="N95" i="1" s="1"/>
  <c r="F95" i="1"/>
  <c r="I95" i="1"/>
  <c r="J95" i="1"/>
  <c r="L95" i="1"/>
  <c r="M95" i="1"/>
  <c r="E96" i="1"/>
  <c r="F96" i="1"/>
  <c r="I96" i="1"/>
  <c r="J96" i="1"/>
  <c r="L96" i="1"/>
  <c r="M96" i="1"/>
  <c r="E97" i="1"/>
  <c r="F97" i="1"/>
  <c r="I97" i="1"/>
  <c r="J97" i="1"/>
  <c r="L97" i="1"/>
  <c r="M97" i="1"/>
  <c r="E98" i="1"/>
  <c r="F98" i="1"/>
  <c r="N98" i="1" s="1"/>
  <c r="P98" i="1" s="1"/>
  <c r="S98" i="1" s="1"/>
  <c r="L98" i="2" s="1"/>
  <c r="I98" i="1"/>
  <c r="J98" i="1"/>
  <c r="L98" i="1"/>
  <c r="M98" i="1"/>
  <c r="E99" i="1"/>
  <c r="F99" i="1"/>
  <c r="N99" i="1"/>
  <c r="I99" i="1"/>
  <c r="J99" i="1"/>
  <c r="L99" i="1"/>
  <c r="M99" i="1"/>
  <c r="E100" i="1"/>
  <c r="N100" i="1" s="1"/>
  <c r="F100" i="1"/>
  <c r="I100" i="1"/>
  <c r="J100" i="1"/>
  <c r="L100" i="1"/>
  <c r="M100" i="1"/>
  <c r="E101" i="1"/>
  <c r="N101" i="1" s="1"/>
  <c r="F101" i="1"/>
  <c r="I101" i="1"/>
  <c r="J101" i="1"/>
  <c r="L101" i="1"/>
  <c r="M101" i="1"/>
  <c r="E102" i="1"/>
  <c r="F102" i="1"/>
  <c r="N102" i="1" s="1"/>
  <c r="Q102" i="1" s="1"/>
  <c r="I102" i="1"/>
  <c r="J102" i="1"/>
  <c r="L102" i="1"/>
  <c r="M102" i="1"/>
  <c r="E103" i="1"/>
  <c r="N103" i="1" s="1"/>
  <c r="F103" i="1"/>
  <c r="I103" i="1"/>
  <c r="J103" i="1"/>
  <c r="L103" i="1"/>
  <c r="M103" i="1"/>
  <c r="E104" i="1"/>
  <c r="F104" i="1"/>
  <c r="I104" i="1"/>
  <c r="J104" i="1"/>
  <c r="L104" i="1"/>
  <c r="M104" i="1"/>
  <c r="E105" i="1"/>
  <c r="F105" i="1"/>
  <c r="I105" i="1"/>
  <c r="J105" i="1"/>
  <c r="L105" i="1"/>
  <c r="M105" i="1"/>
  <c r="E106" i="1"/>
  <c r="N106" i="1" s="1"/>
  <c r="F106" i="1"/>
  <c r="I106" i="1"/>
  <c r="J106" i="1"/>
  <c r="L106" i="1"/>
  <c r="M106" i="1"/>
  <c r="E107" i="1"/>
  <c r="N107" i="1" s="1"/>
  <c r="F107" i="1"/>
  <c r="I107" i="1"/>
  <c r="J107" i="1"/>
  <c r="L107" i="1"/>
  <c r="M107" i="1"/>
  <c r="E108" i="1"/>
  <c r="N108" i="1" s="1"/>
  <c r="F108" i="1"/>
  <c r="I108" i="1"/>
  <c r="J108" i="1"/>
  <c r="L108" i="1"/>
  <c r="M108" i="1"/>
  <c r="E109" i="1"/>
  <c r="N109" i="1" s="1"/>
  <c r="F109" i="1"/>
  <c r="I109" i="1"/>
  <c r="J109" i="1"/>
  <c r="L109" i="1"/>
  <c r="M109" i="1"/>
  <c r="E110" i="1"/>
  <c r="N110" i="1" s="1"/>
  <c r="F110" i="1"/>
  <c r="I110" i="1"/>
  <c r="J110" i="1"/>
  <c r="L110" i="1"/>
  <c r="M110" i="1"/>
  <c r="E111" i="1"/>
  <c r="F111" i="1"/>
  <c r="I111" i="1"/>
  <c r="J111" i="1"/>
  <c r="L111" i="1"/>
  <c r="M111" i="1"/>
  <c r="E112" i="1"/>
  <c r="N112" i="1" s="1"/>
  <c r="F112" i="1"/>
  <c r="I112" i="1"/>
  <c r="J112" i="1"/>
  <c r="L112" i="1"/>
  <c r="M112" i="1"/>
  <c r="E113" i="1"/>
  <c r="F113" i="1"/>
  <c r="I113" i="1"/>
  <c r="J113" i="1"/>
  <c r="L113" i="1"/>
  <c r="M113" i="1"/>
  <c r="E114" i="1"/>
  <c r="N114" i="1" s="1"/>
  <c r="F114" i="1"/>
  <c r="I114" i="1"/>
  <c r="J114" i="1"/>
  <c r="L114" i="1"/>
  <c r="M114" i="1"/>
  <c r="E115" i="1"/>
  <c r="F115" i="1"/>
  <c r="I115" i="1"/>
  <c r="J115" i="1"/>
  <c r="L115" i="1"/>
  <c r="M115" i="1"/>
  <c r="E116" i="1"/>
  <c r="N116" i="1" s="1"/>
  <c r="F116" i="1"/>
  <c r="I116" i="1"/>
  <c r="J116" i="1"/>
  <c r="L116" i="1"/>
  <c r="M116" i="1"/>
  <c r="E117" i="1"/>
  <c r="F117" i="1"/>
  <c r="N117" i="1" s="1"/>
  <c r="O117" i="1" s="1"/>
  <c r="I117" i="1"/>
  <c r="J117" i="1"/>
  <c r="L117" i="1"/>
  <c r="M117" i="1"/>
  <c r="E118" i="1"/>
  <c r="F118" i="1"/>
  <c r="N118" i="1"/>
  <c r="Q118" i="1" s="1"/>
  <c r="R118" i="1" s="1"/>
  <c r="I118" i="1"/>
  <c r="J118" i="1"/>
  <c r="L118" i="1"/>
  <c r="M118" i="1"/>
  <c r="E119" i="1"/>
  <c r="F119" i="1"/>
  <c r="I119" i="1"/>
  <c r="J119" i="1"/>
  <c r="L119" i="1"/>
  <c r="M119" i="1"/>
  <c r="E120" i="1"/>
  <c r="F120" i="1"/>
  <c r="I120" i="1"/>
  <c r="J120" i="1"/>
  <c r="L120" i="1"/>
  <c r="M120" i="1"/>
  <c r="E121" i="1"/>
  <c r="N121" i="1" s="1"/>
  <c r="F121" i="1"/>
  <c r="I121" i="1"/>
  <c r="J121" i="1"/>
  <c r="L121" i="1"/>
  <c r="M121" i="1"/>
  <c r="E122" i="1"/>
  <c r="N122" i="1"/>
  <c r="F122" i="1"/>
  <c r="I122" i="1"/>
  <c r="J122" i="1"/>
  <c r="L122" i="1"/>
  <c r="M122" i="1"/>
  <c r="E123" i="1"/>
  <c r="N123" i="1" s="1"/>
  <c r="O123" i="1" s="1"/>
  <c r="T123" i="1" s="1"/>
  <c r="F123" i="1"/>
  <c r="I123" i="1"/>
  <c r="J123" i="1"/>
  <c r="L123" i="1"/>
  <c r="M123" i="1"/>
  <c r="E124" i="1"/>
  <c r="N124" i="1" s="1"/>
  <c r="F124" i="1"/>
  <c r="I124" i="1"/>
  <c r="J124" i="1"/>
  <c r="L124" i="1"/>
  <c r="M124" i="1"/>
  <c r="E125" i="1"/>
  <c r="N125" i="1" s="1"/>
  <c r="F125" i="1"/>
  <c r="I125" i="1"/>
  <c r="J125" i="1"/>
  <c r="L125" i="1"/>
  <c r="M125" i="1"/>
  <c r="E126" i="1"/>
  <c r="F126" i="1"/>
  <c r="I126" i="1"/>
  <c r="J126" i="1"/>
  <c r="L126" i="1"/>
  <c r="M126" i="1"/>
  <c r="E127" i="1"/>
  <c r="F127" i="1"/>
  <c r="I127" i="1"/>
  <c r="J127" i="1"/>
  <c r="L127" i="1"/>
  <c r="M127" i="1"/>
  <c r="E128" i="1"/>
  <c r="F128" i="1"/>
  <c r="N128" i="1" s="1"/>
  <c r="P128" i="1" s="1"/>
  <c r="S128" i="1" s="1"/>
  <c r="L128" i="2" s="1"/>
  <c r="I128" i="1"/>
  <c r="J128" i="1"/>
  <c r="L128" i="1"/>
  <c r="M128" i="1"/>
  <c r="E129" i="1"/>
  <c r="F129" i="1"/>
  <c r="I129" i="1"/>
  <c r="J129" i="1"/>
  <c r="L129" i="1"/>
  <c r="M129" i="1"/>
  <c r="E130" i="1"/>
  <c r="N130" i="1" s="1"/>
  <c r="F130" i="1"/>
  <c r="I130" i="1"/>
  <c r="J130" i="1"/>
  <c r="L130" i="1"/>
  <c r="M130" i="1"/>
  <c r="E131" i="1"/>
  <c r="N131" i="1" s="1"/>
  <c r="F131" i="1"/>
  <c r="I131" i="1"/>
  <c r="J131" i="1"/>
  <c r="L131" i="1"/>
  <c r="M131" i="1"/>
  <c r="E132" i="1"/>
  <c r="N132" i="1" s="1"/>
  <c r="F132" i="1"/>
  <c r="I132" i="1"/>
  <c r="J132" i="1"/>
  <c r="L132" i="1"/>
  <c r="M132" i="1"/>
  <c r="E133" i="1"/>
  <c r="N133" i="1" s="1"/>
  <c r="F133" i="1"/>
  <c r="I133" i="1"/>
  <c r="J133" i="1"/>
  <c r="L133" i="1"/>
  <c r="M133" i="1"/>
  <c r="E134" i="1"/>
  <c r="N134" i="1" s="1"/>
  <c r="Q134" i="1" s="1"/>
  <c r="F134" i="1"/>
  <c r="I134" i="1"/>
  <c r="J134" i="1"/>
  <c r="L134" i="1"/>
  <c r="M134" i="1"/>
  <c r="E135" i="1"/>
  <c r="F135" i="1"/>
  <c r="I135" i="1"/>
  <c r="J135" i="1"/>
  <c r="L135" i="1"/>
  <c r="M135" i="1"/>
  <c r="E136" i="1"/>
  <c r="N136" i="1" s="1"/>
  <c r="F136" i="1"/>
  <c r="I136" i="1"/>
  <c r="J136" i="1"/>
  <c r="L136" i="1"/>
  <c r="M136" i="1"/>
  <c r="E137" i="1"/>
  <c r="F137" i="1"/>
  <c r="I137" i="1"/>
  <c r="J137" i="1"/>
  <c r="L137" i="1"/>
  <c r="M137" i="1"/>
  <c r="E138" i="1"/>
  <c r="N138" i="1" s="1"/>
  <c r="F138" i="1"/>
  <c r="I138" i="1"/>
  <c r="J138" i="1"/>
  <c r="L138" i="1"/>
  <c r="M138" i="1"/>
  <c r="E139" i="1"/>
  <c r="F139" i="1"/>
  <c r="I139" i="1"/>
  <c r="J139" i="1"/>
  <c r="L139" i="1"/>
  <c r="M139" i="1"/>
  <c r="E140" i="1"/>
  <c r="N140" i="1" s="1"/>
  <c r="F140" i="1"/>
  <c r="I140" i="1"/>
  <c r="J140" i="1"/>
  <c r="L140" i="1"/>
  <c r="M140" i="1"/>
  <c r="E141" i="1"/>
  <c r="F141" i="1"/>
  <c r="I141" i="1"/>
  <c r="J141" i="1"/>
  <c r="L141" i="1"/>
  <c r="M141" i="1"/>
  <c r="E142" i="1"/>
  <c r="F142" i="1"/>
  <c r="I142" i="1"/>
  <c r="J142" i="1"/>
  <c r="L142" i="1"/>
  <c r="M142" i="1"/>
  <c r="E143" i="1"/>
  <c r="N143" i="1" s="1"/>
  <c r="F143" i="1"/>
  <c r="I143" i="1"/>
  <c r="J143" i="1"/>
  <c r="L143" i="1"/>
  <c r="M143" i="1"/>
  <c r="E144" i="1"/>
  <c r="F144" i="1"/>
  <c r="N144" i="1"/>
  <c r="I144" i="1"/>
  <c r="J144" i="1"/>
  <c r="L144" i="1"/>
  <c r="M144" i="1"/>
  <c r="E145" i="1"/>
  <c r="F145" i="1"/>
  <c r="I145" i="1"/>
  <c r="J145" i="1"/>
  <c r="L145" i="1"/>
  <c r="M145" i="1"/>
  <c r="E146" i="1"/>
  <c r="F146" i="1"/>
  <c r="I146" i="1"/>
  <c r="J146" i="1"/>
  <c r="L146" i="1"/>
  <c r="M146" i="1"/>
  <c r="E147" i="1"/>
  <c r="F147" i="1"/>
  <c r="I147" i="1"/>
  <c r="J147" i="1"/>
  <c r="L147" i="1"/>
  <c r="M147" i="1"/>
  <c r="E148" i="1"/>
  <c r="F148" i="1"/>
  <c r="N148" i="1" s="1"/>
  <c r="P148" i="1" s="1"/>
  <c r="S148" i="1" s="1"/>
  <c r="L148" i="2" s="1"/>
  <c r="M148" i="2" s="1"/>
  <c r="N148" i="2" s="1"/>
  <c r="O148" i="2" s="1"/>
  <c r="I148" i="1"/>
  <c r="J148" i="1"/>
  <c r="L148" i="1"/>
  <c r="M148" i="1"/>
  <c r="E149" i="1"/>
  <c r="F149" i="1"/>
  <c r="I149" i="1"/>
  <c r="J149" i="1"/>
  <c r="L149" i="1"/>
  <c r="M149" i="1"/>
  <c r="E150" i="1"/>
  <c r="F150" i="1"/>
  <c r="I150" i="1"/>
  <c r="J150" i="1"/>
  <c r="L150" i="1"/>
  <c r="M150" i="1"/>
  <c r="E151" i="1"/>
  <c r="N151" i="1" s="1"/>
  <c r="F151" i="1"/>
  <c r="I151" i="1"/>
  <c r="J151" i="1"/>
  <c r="L151" i="1"/>
  <c r="M151" i="1"/>
  <c r="E152" i="1"/>
  <c r="F152" i="1"/>
  <c r="I152" i="1"/>
  <c r="J152" i="1"/>
  <c r="L152" i="1"/>
  <c r="M152" i="1"/>
  <c r="E153" i="1"/>
  <c r="F153" i="1"/>
  <c r="I153" i="1"/>
  <c r="J153" i="1"/>
  <c r="L153" i="1"/>
  <c r="M153" i="1"/>
  <c r="E154" i="1"/>
  <c r="N154" i="1" s="1"/>
  <c r="P154" i="1" s="1"/>
  <c r="S154" i="1" s="1"/>
  <c r="L154" i="2" s="1"/>
  <c r="M154" i="2" s="1"/>
  <c r="N154" i="2" s="1"/>
  <c r="O154" i="2" s="1"/>
  <c r="F154" i="1"/>
  <c r="I154" i="1"/>
  <c r="J154" i="1"/>
  <c r="L154" i="1"/>
  <c r="M154" i="1"/>
  <c r="E155" i="1"/>
  <c r="F155" i="1"/>
  <c r="N155" i="1"/>
  <c r="P155" i="1" s="1"/>
  <c r="S155" i="1" s="1"/>
  <c r="L155" i="2" s="1"/>
  <c r="M155" i="2" s="1"/>
  <c r="N155" i="2" s="1"/>
  <c r="O155" i="2" s="1"/>
  <c r="I155" i="1"/>
  <c r="J155" i="1"/>
  <c r="L155" i="1"/>
  <c r="M155" i="1"/>
  <c r="E156" i="1"/>
  <c r="N156" i="1" s="1"/>
  <c r="F156" i="1"/>
  <c r="I156" i="1"/>
  <c r="J156" i="1"/>
  <c r="L156" i="1"/>
  <c r="M156" i="1"/>
  <c r="E157" i="1"/>
  <c r="N157" i="1" s="1"/>
  <c r="F157" i="1"/>
  <c r="I157" i="1"/>
  <c r="J157" i="1"/>
  <c r="L157" i="1"/>
  <c r="M157" i="1"/>
  <c r="E158" i="1"/>
  <c r="N158" i="1" s="1"/>
  <c r="F158" i="1"/>
  <c r="I158" i="1"/>
  <c r="J158" i="1"/>
  <c r="L158" i="1"/>
  <c r="M158" i="1"/>
  <c r="E159" i="1"/>
  <c r="F159" i="1"/>
  <c r="I159" i="1"/>
  <c r="J159" i="1"/>
  <c r="L159" i="1"/>
  <c r="M159" i="1"/>
  <c r="E160" i="1"/>
  <c r="F160" i="1"/>
  <c r="I160" i="1"/>
  <c r="J160" i="1"/>
  <c r="L160" i="1"/>
  <c r="M160" i="1"/>
  <c r="E161" i="1"/>
  <c r="N161" i="1" s="1"/>
  <c r="F161" i="1"/>
  <c r="I161" i="1"/>
  <c r="J161" i="1"/>
  <c r="L161" i="1"/>
  <c r="M161" i="1"/>
  <c r="E162" i="1"/>
  <c r="F162" i="1"/>
  <c r="N162" i="1" s="1"/>
  <c r="P162" i="1" s="1"/>
  <c r="S162" i="1" s="1"/>
  <c r="L162" i="2" s="1"/>
  <c r="M162" i="2" s="1"/>
  <c r="N162" i="2" s="1"/>
  <c r="O162" i="2" s="1"/>
  <c r="I162" i="1"/>
  <c r="J162" i="1"/>
  <c r="L162" i="1"/>
  <c r="M162" i="1"/>
  <c r="E4" i="1"/>
  <c r="M4" i="1"/>
  <c r="F4" i="1"/>
  <c r="N4" i="1" s="1"/>
  <c r="O4" i="1" s="1"/>
  <c r="T4" i="1" s="1"/>
  <c r="G4" i="1"/>
  <c r="I4" i="1"/>
  <c r="L4" i="1"/>
  <c r="J4" i="1"/>
  <c r="N126" i="1"/>
  <c r="Q126" i="1" s="1"/>
  <c r="R126" i="1" s="1"/>
  <c r="N119" i="1"/>
  <c r="P119" i="1" s="1"/>
  <c r="S119" i="1" s="1"/>
  <c r="L119" i="2" s="1"/>
  <c r="N97" i="1"/>
  <c r="P97" i="1" s="1"/>
  <c r="S97" i="1" s="1"/>
  <c r="L97" i="2" s="1"/>
  <c r="N86" i="1"/>
  <c r="N67" i="1"/>
  <c r="O67" i="1" s="1"/>
  <c r="T67" i="1" s="1"/>
  <c r="N51" i="1"/>
  <c r="O51" i="1"/>
  <c r="N41" i="1"/>
  <c r="N33" i="1"/>
  <c r="O33" i="1" s="1"/>
  <c r="T33" i="1" s="1"/>
  <c r="N25" i="1"/>
  <c r="Q15" i="1"/>
  <c r="R15" i="1" s="1"/>
  <c r="N147" i="1"/>
  <c r="P147" i="1" s="1"/>
  <c r="S147" i="1" s="1"/>
  <c r="L147" i="2" s="1"/>
  <c r="N145" i="1"/>
  <c r="N159" i="1"/>
  <c r="O159" i="1" s="1"/>
  <c r="N153" i="1"/>
  <c r="Q153" i="1" s="1"/>
  <c r="R153" i="1" s="1"/>
  <c r="N129" i="1"/>
  <c r="N127" i="1"/>
  <c r="O127" i="1" s="1"/>
  <c r="T127" i="1" s="1"/>
  <c r="N113" i="1"/>
  <c r="N96" i="1"/>
  <c r="Q96" i="1" s="1"/>
  <c r="R96" i="1" s="1"/>
  <c r="N54" i="1"/>
  <c r="N44" i="1"/>
  <c r="Q44" i="1" s="1"/>
  <c r="R44" i="1" s="1"/>
  <c r="N42" i="1"/>
  <c r="N36" i="1"/>
  <c r="N28" i="1"/>
  <c r="P28" i="1" s="1"/>
  <c r="S28" i="1" s="1"/>
  <c r="L28" i="2" s="1"/>
  <c r="N26" i="1"/>
  <c r="N16" i="1"/>
  <c r="Q16" i="1" s="1"/>
  <c r="R16" i="1" s="1"/>
  <c r="N8" i="1"/>
  <c r="P8" i="1" s="1"/>
  <c r="S8" i="1" s="1"/>
  <c r="N7" i="1"/>
  <c r="Q130" i="1"/>
  <c r="R130" i="1" s="1"/>
  <c r="Q35" i="1"/>
  <c r="R35" i="1" s="1"/>
  <c r="Q17" i="1"/>
  <c r="R17" i="1"/>
  <c r="O95" i="1"/>
  <c r="T95" i="1" s="1"/>
  <c r="Q95" i="1"/>
  <c r="R95" i="1" s="1"/>
  <c r="P95" i="1"/>
  <c r="S95" i="1" s="1"/>
  <c r="L95" i="2" s="1"/>
  <c r="O41" i="1"/>
  <c r="T41" i="1" s="1"/>
  <c r="Q41" i="1"/>
  <c r="R41" i="1" s="1"/>
  <c r="P41" i="1"/>
  <c r="S41" i="1" s="1"/>
  <c r="L41" i="2" s="1"/>
  <c r="Q33" i="1"/>
  <c r="R33" i="1" s="1"/>
  <c r="O25" i="1"/>
  <c r="T25" i="1" s="1"/>
  <c r="Q25" i="1"/>
  <c r="R25" i="1" s="1"/>
  <c r="P25" i="1"/>
  <c r="S25" i="1" s="1"/>
  <c r="L25" i="2" s="1"/>
  <c r="M25" i="2" s="1"/>
  <c r="N25" i="2" s="1"/>
  <c r="O25" i="2" s="1"/>
  <c r="O77" i="1"/>
  <c r="T77" i="1" s="1"/>
  <c r="Q77" i="1"/>
  <c r="R77" i="1" s="1"/>
  <c r="Q29" i="1"/>
  <c r="R29" i="1" s="1"/>
  <c r="P29" i="1"/>
  <c r="S29" i="1"/>
  <c r="L29" i="2" s="1"/>
  <c r="Q54" i="1"/>
  <c r="R54" i="1" s="1"/>
  <c r="P54" i="1"/>
  <c r="S54" i="1" s="1"/>
  <c r="L54" i="2" s="1"/>
  <c r="R69" i="1"/>
  <c r="P63" i="1"/>
  <c r="S63" i="1" s="1"/>
  <c r="L63" i="2" s="1"/>
  <c r="O17" i="1"/>
  <c r="T17" i="1" s="1"/>
  <c r="Q63" i="1"/>
  <c r="R63" i="1" s="1"/>
  <c r="Q154" i="1"/>
  <c r="R154" i="1" s="1"/>
  <c r="P102" i="1"/>
  <c r="S102" i="1" s="1"/>
  <c r="L102" i="2" s="1"/>
  <c r="Q93" i="1"/>
  <c r="R93" i="1" s="1"/>
  <c r="P89" i="1"/>
  <c r="S89" i="1" s="1"/>
  <c r="L89" i="2" s="1"/>
  <c r="P15" i="1"/>
  <c r="S15" i="1" s="1"/>
  <c r="L15" i="2" s="1"/>
  <c r="P138" i="1"/>
  <c r="S138" i="1" s="1"/>
  <c r="L138" i="2" s="1"/>
  <c r="M138" i="2" s="1"/>
  <c r="N138" i="2" s="1"/>
  <c r="O138" i="2" s="1"/>
  <c r="P4" i="1"/>
  <c r="S4" i="1" s="1"/>
  <c r="L4" i="2" s="1"/>
  <c r="M4" i="2" s="1"/>
  <c r="O136" i="1"/>
  <c r="T136" i="1" s="1"/>
  <c r="O128" i="1"/>
  <c r="T128" i="1" s="1"/>
  <c r="O107" i="1"/>
  <c r="T107" i="1" s="1"/>
  <c r="Q107" i="1"/>
  <c r="R107" i="1" s="1"/>
  <c r="P107" i="1"/>
  <c r="S107" i="1" s="1"/>
  <c r="L107" i="2" s="1"/>
  <c r="O97" i="1"/>
  <c r="T97" i="1" s="1"/>
  <c r="Q97" i="1"/>
  <c r="R97" i="1" s="1"/>
  <c r="Q66" i="1"/>
  <c r="R66" i="1"/>
  <c r="O66" i="1"/>
  <c r="T66" i="1" s="1"/>
  <c r="P66" i="1"/>
  <c r="S66" i="1" s="1"/>
  <c r="L66" i="2" s="1"/>
  <c r="T117" i="1"/>
  <c r="P130" i="1"/>
  <c r="S130" i="1" s="1"/>
  <c r="L130" i="2" s="1"/>
  <c r="O130" i="1"/>
  <c r="T130" i="1"/>
  <c r="P122" i="1"/>
  <c r="S122" i="1" s="1"/>
  <c r="L122" i="2" s="1"/>
  <c r="O122" i="1"/>
  <c r="T122" i="1"/>
  <c r="Q106" i="1"/>
  <c r="R106" i="1" s="1"/>
  <c r="P106" i="1"/>
  <c r="S106" i="1"/>
  <c r="L106" i="2" s="1"/>
  <c r="O99" i="1"/>
  <c r="T99" i="1" s="1"/>
  <c r="Q99" i="1"/>
  <c r="R99" i="1"/>
  <c r="P99" i="1"/>
  <c r="S99" i="1" s="1"/>
  <c r="L99" i="2" s="1"/>
  <c r="Q48" i="1"/>
  <c r="R48" i="1" s="1"/>
  <c r="P48" i="1"/>
  <c r="S48" i="1" s="1"/>
  <c r="L48" i="2" s="1"/>
  <c r="O48" i="1"/>
  <c r="T48" i="1" s="1"/>
  <c r="P116" i="1"/>
  <c r="S116" i="1" s="1"/>
  <c r="L116" i="2" s="1"/>
  <c r="O116" i="1"/>
  <c r="T116" i="1"/>
  <c r="Q113" i="1"/>
  <c r="R113" i="1" s="1"/>
  <c r="Q108" i="1"/>
  <c r="R108" i="1" s="1"/>
  <c r="P108" i="1"/>
  <c r="S108" i="1" s="1"/>
  <c r="L108" i="2" s="1"/>
  <c r="Q98" i="1"/>
  <c r="R98" i="1" s="1"/>
  <c r="Q56" i="1"/>
  <c r="R56" i="1" s="1"/>
  <c r="P56" i="1"/>
  <c r="S56" i="1"/>
  <c r="L56" i="2" s="1"/>
  <c r="Q122" i="1"/>
  <c r="R122" i="1" s="1"/>
  <c r="O106" i="1"/>
  <c r="T106" i="1"/>
  <c r="P132" i="1"/>
  <c r="S132" i="1" s="1"/>
  <c r="L132" i="2" s="1"/>
  <c r="P134" i="1"/>
  <c r="S134" i="1" s="1"/>
  <c r="L134" i="2" s="1"/>
  <c r="O134" i="1"/>
  <c r="T134" i="1" s="1"/>
  <c r="P126" i="1"/>
  <c r="S126" i="1" s="1"/>
  <c r="L126" i="2" s="1"/>
  <c r="O126" i="1"/>
  <c r="T126" i="1" s="1"/>
  <c r="P118" i="1"/>
  <c r="S118" i="1" s="1"/>
  <c r="L118" i="2" s="1"/>
  <c r="O118" i="1"/>
  <c r="T118" i="1" s="1"/>
  <c r="Q100" i="1"/>
  <c r="R100" i="1" s="1"/>
  <c r="O83" i="1"/>
  <c r="T83" i="1"/>
  <c r="Q83" i="1"/>
  <c r="R83" i="1" s="1"/>
  <c r="P83" i="1"/>
  <c r="S83" i="1" s="1"/>
  <c r="L83" i="2" s="1"/>
  <c r="Q64" i="1"/>
  <c r="R64" i="1" s="1"/>
  <c r="P64" i="1"/>
  <c r="S64" i="1"/>
  <c r="L64" i="2" s="1"/>
  <c r="O64" i="1"/>
  <c r="T64" i="1" s="1"/>
  <c r="Q42" i="1"/>
  <c r="R42" i="1" s="1"/>
  <c r="P42" i="1"/>
  <c r="S42" i="1" s="1"/>
  <c r="L42" i="2" s="1"/>
  <c r="O42" i="1"/>
  <c r="T42" i="1"/>
  <c r="Q38" i="1"/>
  <c r="R38" i="1" s="1"/>
  <c r="P38" i="1"/>
  <c r="S38" i="1" s="1"/>
  <c r="L38" i="2" s="1"/>
  <c r="O38" i="1"/>
  <c r="T38" i="1" s="1"/>
  <c r="Q26" i="1"/>
  <c r="R26" i="1"/>
  <c r="P26" i="1"/>
  <c r="S26" i="1"/>
  <c r="L26" i="2" s="1"/>
  <c r="O26" i="1"/>
  <c r="T26" i="1"/>
  <c r="Q138" i="1"/>
  <c r="R138" i="1" s="1"/>
  <c r="Q132" i="1"/>
  <c r="R132" i="1" s="1"/>
  <c r="Q116" i="1"/>
  <c r="R116" i="1" s="1"/>
  <c r="P113" i="1"/>
  <c r="S113" i="1" s="1"/>
  <c r="L113" i="2" s="1"/>
  <c r="O98" i="1"/>
  <c r="T98" i="1" s="1"/>
  <c r="P44" i="1"/>
  <c r="S44" i="1" s="1"/>
  <c r="L44" i="2" s="1"/>
  <c r="P40" i="1"/>
  <c r="S40" i="1" s="1"/>
  <c r="L40" i="2" s="1"/>
  <c r="Q36" i="1"/>
  <c r="R36" i="1" s="1"/>
  <c r="P36" i="1"/>
  <c r="S36" i="1" s="1"/>
  <c r="L36" i="2" s="1"/>
  <c r="P32" i="1"/>
  <c r="S32" i="1" s="1"/>
  <c r="L32" i="2" s="1"/>
  <c r="Q89" i="1"/>
  <c r="R89" i="1"/>
  <c r="O76" i="1"/>
  <c r="T76" i="1" s="1"/>
  <c r="Q73" i="1"/>
  <c r="R73" i="1" s="1"/>
  <c r="O68" i="1"/>
  <c r="T68" i="1" s="1"/>
  <c r="P67" i="1"/>
  <c r="S67" i="1" s="1"/>
  <c r="L67" i="2" s="1"/>
  <c r="Q57" i="1"/>
  <c r="R57" i="1" s="1"/>
  <c r="O52" i="1"/>
  <c r="T52" i="1" s="1"/>
  <c r="P51" i="1"/>
  <c r="S51" i="1" s="1"/>
  <c r="L51" i="2" s="1"/>
  <c r="P16" i="1"/>
  <c r="S16" i="1" s="1"/>
  <c r="L16" i="2" s="1"/>
  <c r="O16" i="1"/>
  <c r="T16" i="1" s="1"/>
  <c r="O110" i="1"/>
  <c r="T110" i="1" s="1"/>
  <c r="O102" i="1"/>
  <c r="T102" i="1" s="1"/>
  <c r="P101" i="1"/>
  <c r="S101" i="1" s="1"/>
  <c r="L101" i="2" s="1"/>
  <c r="P93" i="1"/>
  <c r="S93" i="1" s="1"/>
  <c r="L93" i="2" s="1"/>
  <c r="O86" i="1"/>
  <c r="T86" i="1" s="1"/>
  <c r="P85" i="1"/>
  <c r="S85" i="1" s="1"/>
  <c r="L85" i="2" s="1"/>
  <c r="P77" i="1"/>
  <c r="S77" i="1" s="1"/>
  <c r="L77" i="2" s="1"/>
  <c r="P76" i="1"/>
  <c r="S76" i="1" s="1"/>
  <c r="L76" i="2" s="1"/>
  <c r="P69" i="1"/>
  <c r="S69" i="1" s="1"/>
  <c r="L69" i="2" s="1"/>
  <c r="P68" i="1"/>
  <c r="S68" i="1" s="1"/>
  <c r="L68" i="2" s="1"/>
  <c r="Q67" i="1"/>
  <c r="R67" i="1" s="1"/>
  <c r="P61" i="1"/>
  <c r="S61" i="1" s="1"/>
  <c r="L61" i="2" s="1"/>
  <c r="M61" i="2" s="1"/>
  <c r="Q59" i="1"/>
  <c r="R59" i="1" s="1"/>
  <c r="O54" i="1"/>
  <c r="T54" i="1" s="1"/>
  <c r="P52" i="1"/>
  <c r="S52" i="1" s="1"/>
  <c r="L52" i="2" s="1"/>
  <c r="Q51" i="1"/>
  <c r="R51" i="1" s="1"/>
  <c r="O46" i="1"/>
  <c r="T46" i="1" s="1"/>
  <c r="O44" i="1"/>
  <c r="T44" i="1" s="1"/>
  <c r="O36" i="1"/>
  <c r="T36" i="1" s="1"/>
  <c r="O21" i="1"/>
  <c r="T21" i="1" s="1"/>
  <c r="O15" i="1"/>
  <c r="T15" i="1" s="1"/>
  <c r="O7" i="1"/>
  <c r="T7" i="1" s="1"/>
  <c r="P20" i="1"/>
  <c r="S20" i="1" s="1"/>
  <c r="L20" i="2" s="1"/>
  <c r="O20" i="1"/>
  <c r="T20" i="1" s="1"/>
  <c r="P12" i="1"/>
  <c r="S12" i="1" s="1"/>
  <c r="L12" i="2" s="1"/>
  <c r="O12" i="1"/>
  <c r="T12" i="1" s="1"/>
  <c r="O157" i="1"/>
  <c r="P157" i="1"/>
  <c r="S157" i="1" s="1"/>
  <c r="L157" i="2" s="1"/>
  <c r="M157" i="2" s="1"/>
  <c r="N157" i="2" s="1"/>
  <c r="O157" i="2" s="1"/>
  <c r="Q157" i="1"/>
  <c r="R157" i="1" s="1"/>
  <c r="Q159" i="1"/>
  <c r="R159" i="1" s="1"/>
  <c r="Q117" i="1"/>
  <c r="R117" i="1" s="1"/>
  <c r="P117" i="1"/>
  <c r="S117" i="1" s="1"/>
  <c r="L117" i="2" s="1"/>
  <c r="O153" i="1"/>
  <c r="P153" i="1"/>
  <c r="S153" i="1" s="1"/>
  <c r="L153" i="2" s="1"/>
  <c r="M153" i="2" s="1"/>
  <c r="N153" i="2" s="1"/>
  <c r="O153" i="2" s="1"/>
  <c r="O145" i="1"/>
  <c r="T145" i="1" s="1"/>
  <c r="P145" i="1"/>
  <c r="S145" i="1" s="1"/>
  <c r="L145" i="2" s="1"/>
  <c r="Q145" i="1"/>
  <c r="R145" i="1" s="1"/>
  <c r="O119" i="1"/>
  <c r="T119" i="1" s="1"/>
  <c r="Q7" i="1"/>
  <c r="R7" i="1" s="1"/>
  <c r="P7" i="1"/>
  <c r="S7" i="1" s="1"/>
  <c r="L7" i="2" s="1"/>
  <c r="Q127" i="1"/>
  <c r="R127" i="1" s="1"/>
  <c r="P127" i="1"/>
  <c r="S127" i="1" s="1"/>
  <c r="L127" i="2" s="1"/>
  <c r="O155" i="1"/>
  <c r="O147" i="1"/>
  <c r="T147" i="1" s="1"/>
  <c r="Q121" i="1"/>
  <c r="R121" i="1" s="1"/>
  <c r="O121" i="1"/>
  <c r="T121" i="1" s="1"/>
  <c r="P121" i="1"/>
  <c r="S121" i="1" s="1"/>
  <c r="L121" i="2" s="1"/>
  <c r="O143" i="1"/>
  <c r="T143" i="1" s="1"/>
  <c r="P143" i="1"/>
  <c r="S143" i="1" s="1"/>
  <c r="L143" i="2" s="1"/>
  <c r="Q143" i="1"/>
  <c r="R143" i="1" s="1"/>
  <c r="O161" i="1" l="1"/>
  <c r="T161" i="1" s="1"/>
  <c r="Q161" i="1"/>
  <c r="P161" i="1"/>
  <c r="S161" i="1" s="1"/>
  <c r="L161" i="2" s="1"/>
  <c r="M161" i="2" s="1"/>
  <c r="N161" i="2" s="1"/>
  <c r="O161" i="2" s="1"/>
  <c r="O101" i="1"/>
  <c r="Q101" i="1"/>
  <c r="R101" i="1" s="1"/>
  <c r="O81" i="1"/>
  <c r="T81" i="1" s="1"/>
  <c r="P81" i="1"/>
  <c r="S81" i="1" s="1"/>
  <c r="L81" i="2" s="1"/>
  <c r="Q4" i="1"/>
  <c r="R4" i="1" s="1"/>
  <c r="P100" i="1"/>
  <c r="S100" i="1" s="1"/>
  <c r="L100" i="2" s="1"/>
  <c r="O100" i="1"/>
  <c r="T100" i="1" s="1"/>
  <c r="O132" i="1"/>
  <c r="T132" i="1" s="1"/>
  <c r="Q131" i="1"/>
  <c r="O108" i="1"/>
  <c r="T108" i="1" s="1"/>
  <c r="N105" i="1"/>
  <c r="T101" i="1"/>
  <c r="N88" i="1"/>
  <c r="N39" i="1"/>
  <c r="N31" i="1"/>
  <c r="P31" i="1" s="1"/>
  <c r="S31" i="1" s="1"/>
  <c r="L31" i="2" s="1"/>
  <c r="N19" i="1"/>
  <c r="N10" i="1"/>
  <c r="M93" i="2"/>
  <c r="M38" i="2"/>
  <c r="M40" i="2"/>
  <c r="M15" i="2"/>
  <c r="M28" i="2"/>
  <c r="M29" i="2"/>
  <c r="M99" i="2"/>
  <c r="R161" i="1"/>
  <c r="T159" i="1"/>
  <c r="T157" i="1"/>
  <c r="N152" i="1"/>
  <c r="N141" i="1"/>
  <c r="Q136" i="1"/>
  <c r="R136" i="1" s="1"/>
  <c r="N104" i="1"/>
  <c r="N87" i="1"/>
  <c r="N53" i="1"/>
  <c r="P53" i="1" s="1"/>
  <c r="S53" i="1" s="1"/>
  <c r="L53" i="2" s="1"/>
  <c r="N34" i="1"/>
  <c r="O19" i="1"/>
  <c r="T19" i="1" s="1"/>
  <c r="N18" i="1"/>
  <c r="Q12" i="1"/>
  <c r="R12" i="1" s="1"/>
  <c r="M85" i="2"/>
  <c r="M76" i="2"/>
  <c r="M41" i="2"/>
  <c r="M51" i="2"/>
  <c r="M36" i="2"/>
  <c r="M12" i="2"/>
  <c r="M26" i="2"/>
  <c r="M97" i="2"/>
  <c r="T155" i="1"/>
  <c r="R32" i="1"/>
  <c r="N13" i="1"/>
  <c r="M67" i="2"/>
  <c r="M89" i="2"/>
  <c r="M65" i="2"/>
  <c r="M32" i="2"/>
  <c r="M52" i="2"/>
  <c r="M78" i="2"/>
  <c r="N160" i="1"/>
  <c r="T153" i="1"/>
  <c r="N149" i="1"/>
  <c r="N146" i="1"/>
  <c r="N139" i="1"/>
  <c r="N137" i="1"/>
  <c r="N120" i="1"/>
  <c r="P120" i="1" s="1"/>
  <c r="S120" i="1" s="1"/>
  <c r="L120" i="2" s="1"/>
  <c r="M120" i="2" s="1"/>
  <c r="N120" i="2" s="1"/>
  <c r="O120" i="2" s="1"/>
  <c r="R102" i="1"/>
  <c r="N94" i="1"/>
  <c r="Q81" i="1"/>
  <c r="R81" i="1" s="1"/>
  <c r="N70" i="1"/>
  <c r="O70" i="1" s="1"/>
  <c r="T70" i="1" s="1"/>
  <c r="N60" i="1"/>
  <c r="O60" i="1" s="1"/>
  <c r="T60" i="1" s="1"/>
  <c r="N58" i="1"/>
  <c r="N49" i="1"/>
  <c r="N47" i="1"/>
  <c r="N30" i="1"/>
  <c r="O29" i="1"/>
  <c r="T29" i="1" s="1"/>
  <c r="N27" i="1"/>
  <c r="N9" i="1"/>
  <c r="N6" i="1"/>
  <c r="N5" i="1"/>
  <c r="M63" i="2"/>
  <c r="M68" i="2"/>
  <c r="M95" i="2"/>
  <c r="M17" i="2"/>
  <c r="M81" i="2"/>
  <c r="N81" i="2" s="1"/>
  <c r="O81" i="2" s="1"/>
  <c r="L8" i="2"/>
  <c r="M8" i="2" s="1"/>
  <c r="N8" i="2" s="1"/>
  <c r="O8" i="2" s="1"/>
  <c r="O32" i="1"/>
  <c r="T32" i="1" s="1"/>
  <c r="Q37" i="1"/>
  <c r="R37" i="1" s="1"/>
  <c r="Q55" i="1"/>
  <c r="R55" i="1" s="1"/>
  <c r="O55" i="1"/>
  <c r="T55" i="1" s="1"/>
  <c r="T35" i="1"/>
  <c r="Q40" i="1"/>
  <c r="R40" i="1" s="1"/>
  <c r="P35" i="1"/>
  <c r="S35" i="1" s="1"/>
  <c r="L35" i="2" s="1"/>
  <c r="P43" i="1"/>
  <c r="S43" i="1" s="1"/>
  <c r="L43" i="2" s="1"/>
  <c r="Q43" i="1"/>
  <c r="R43" i="1" s="1"/>
  <c r="P37" i="1"/>
  <c r="S37" i="1" s="1"/>
  <c r="L37" i="2" s="1"/>
  <c r="Q147" i="1"/>
  <c r="R147" i="1" s="1"/>
  <c r="Q119" i="1"/>
  <c r="R119" i="1" s="1"/>
  <c r="P96" i="1"/>
  <c r="S96" i="1" s="1"/>
  <c r="L96" i="2" s="1"/>
  <c r="M96" i="2" s="1"/>
  <c r="O131" i="1"/>
  <c r="T131" i="1" s="1"/>
  <c r="O138" i="1"/>
  <c r="T138" i="1" s="1"/>
  <c r="O96" i="1"/>
  <c r="T96" i="1" s="1"/>
  <c r="P136" i="1"/>
  <c r="S136" i="1" s="1"/>
  <c r="L136" i="2" s="1"/>
  <c r="O113" i="1"/>
  <c r="T113" i="1" s="1"/>
  <c r="P131" i="1"/>
  <c r="S131" i="1" s="1"/>
  <c r="L131" i="2" s="1"/>
  <c r="P159" i="1"/>
  <c r="S159" i="1" s="1"/>
  <c r="L159" i="2" s="1"/>
  <c r="M159" i="2" s="1"/>
  <c r="N159" i="2" s="1"/>
  <c r="O159" i="2" s="1"/>
  <c r="O148" i="1"/>
  <c r="T148" i="1" s="1"/>
  <c r="O162" i="1"/>
  <c r="T162" i="1" s="1"/>
  <c r="Q148" i="1"/>
  <c r="R148" i="1" s="1"/>
  <c r="Q155" i="1"/>
  <c r="R155" i="1" s="1"/>
  <c r="O154" i="1"/>
  <c r="T154" i="1" s="1"/>
  <c r="Q160" i="1"/>
  <c r="R160" i="1" s="1"/>
  <c r="Q65" i="1"/>
  <c r="R65" i="1" s="1"/>
  <c r="Q94" i="1"/>
  <c r="R94" i="1" s="1"/>
  <c r="Q60" i="1"/>
  <c r="R60" i="1" s="1"/>
  <c r="P60" i="1"/>
  <c r="S60" i="1" s="1"/>
  <c r="L60" i="2" s="1"/>
  <c r="M60" i="2" s="1"/>
  <c r="N60" i="2" s="1"/>
  <c r="O60" i="2" s="1"/>
  <c r="O78" i="1"/>
  <c r="T78" i="1" s="1"/>
  <c r="Q88" i="1"/>
  <c r="R88" i="1" s="1"/>
  <c r="P151" i="1"/>
  <c r="S151" i="1" s="1"/>
  <c r="L151" i="2" s="1"/>
  <c r="M151" i="2" s="1"/>
  <c r="N151" i="2" s="1"/>
  <c r="O151" i="2" s="1"/>
  <c r="Q151" i="1"/>
  <c r="R151" i="1" s="1"/>
  <c r="O151" i="1"/>
  <c r="T151" i="1" s="1"/>
  <c r="Q129" i="1"/>
  <c r="R129" i="1" s="1"/>
  <c r="P129" i="1"/>
  <c r="S129" i="1" s="1"/>
  <c r="L129" i="2" s="1"/>
  <c r="O129" i="1"/>
  <c r="T129" i="1" s="1"/>
  <c r="P109" i="1"/>
  <c r="S109" i="1" s="1"/>
  <c r="L109" i="2" s="1"/>
  <c r="O109" i="1"/>
  <c r="T109" i="1" s="1"/>
  <c r="Q109" i="1"/>
  <c r="R109" i="1" s="1"/>
  <c r="O103" i="1"/>
  <c r="T103" i="1" s="1"/>
  <c r="P103" i="1"/>
  <c r="S103" i="1" s="1"/>
  <c r="L103" i="2" s="1"/>
  <c r="Q103" i="1"/>
  <c r="R103" i="1" s="1"/>
  <c r="Q28" i="1"/>
  <c r="R28" i="1" s="1"/>
  <c r="Q8" i="1"/>
  <c r="R8" i="1" s="1"/>
  <c r="O8" i="1"/>
  <c r="T8" i="1" s="1"/>
  <c r="P144" i="1"/>
  <c r="S144" i="1" s="1"/>
  <c r="L144" i="2" s="1"/>
  <c r="Q144" i="1"/>
  <c r="R144" i="1" s="1"/>
  <c r="O144" i="1"/>
  <c r="T144" i="1" s="1"/>
  <c r="P114" i="1"/>
  <c r="S114" i="1" s="1"/>
  <c r="L114" i="2" s="1"/>
  <c r="O114" i="1"/>
  <c r="T114" i="1" s="1"/>
  <c r="Q114" i="1"/>
  <c r="R114" i="1" s="1"/>
  <c r="Q112" i="1"/>
  <c r="R112" i="1" s="1"/>
  <c r="P112" i="1"/>
  <c r="S112" i="1" s="1"/>
  <c r="L112" i="2" s="1"/>
  <c r="O112" i="1"/>
  <c r="T112" i="1" s="1"/>
  <c r="Q110" i="1"/>
  <c r="R110" i="1" s="1"/>
  <c r="P110" i="1"/>
  <c r="S110" i="1" s="1"/>
  <c r="L110" i="2" s="1"/>
  <c r="O85" i="1"/>
  <c r="Q85" i="1"/>
  <c r="R85" i="1" s="1"/>
  <c r="P82" i="1"/>
  <c r="S82" i="1" s="1"/>
  <c r="L82" i="2" s="1"/>
  <c r="M82" i="2" s="1"/>
  <c r="N82" i="2" s="1"/>
  <c r="O82" i="2" s="1"/>
  <c r="O82" i="1"/>
  <c r="T82" i="1" s="1"/>
  <c r="Q82" i="1"/>
  <c r="R82" i="1" s="1"/>
  <c r="P80" i="1"/>
  <c r="S80" i="1" s="1"/>
  <c r="L80" i="2" s="1"/>
  <c r="O80" i="1"/>
  <c r="T80" i="1" s="1"/>
  <c r="Q80" i="1"/>
  <c r="R80" i="1" s="1"/>
  <c r="Q79" i="1"/>
  <c r="R79" i="1" s="1"/>
  <c r="P79" i="1"/>
  <c r="S79" i="1" s="1"/>
  <c r="L79" i="2" s="1"/>
  <c r="O75" i="1"/>
  <c r="T75" i="1" s="1"/>
  <c r="P75" i="1"/>
  <c r="S75" i="1" s="1"/>
  <c r="L75" i="2" s="1"/>
  <c r="M75" i="2" s="1"/>
  <c r="N75" i="2" s="1"/>
  <c r="O75" i="2" s="1"/>
  <c r="O74" i="1"/>
  <c r="T74" i="1" s="1"/>
  <c r="Q74" i="1"/>
  <c r="R74" i="1" s="1"/>
  <c r="P74" i="1"/>
  <c r="S74" i="1" s="1"/>
  <c r="L74" i="2" s="1"/>
  <c r="M74" i="2" s="1"/>
  <c r="N74" i="2" s="1"/>
  <c r="O74" i="2" s="1"/>
  <c r="P73" i="1"/>
  <c r="S73" i="1" s="1"/>
  <c r="L73" i="2" s="1"/>
  <c r="O73" i="1"/>
  <c r="T73" i="1" s="1"/>
  <c r="P72" i="1"/>
  <c r="S72" i="1" s="1"/>
  <c r="L72" i="2" s="1"/>
  <c r="M72" i="2" s="1"/>
  <c r="N72" i="2" s="1"/>
  <c r="O72" i="2" s="1"/>
  <c r="Q72" i="1"/>
  <c r="R72" i="1" s="1"/>
  <c r="O72" i="1"/>
  <c r="T72" i="1" s="1"/>
  <c r="O71" i="1"/>
  <c r="T71" i="1" s="1"/>
  <c r="P71" i="1"/>
  <c r="S71" i="1" s="1"/>
  <c r="L71" i="2" s="1"/>
  <c r="M71" i="2" s="1"/>
  <c r="N71" i="2" s="1"/>
  <c r="O71" i="2" s="1"/>
  <c r="Q71" i="1"/>
  <c r="R71" i="1" s="1"/>
  <c r="P70" i="1"/>
  <c r="S70" i="1" s="1"/>
  <c r="L70" i="2" s="1"/>
  <c r="M70" i="2" s="1"/>
  <c r="N70" i="2" s="1"/>
  <c r="O70" i="2" s="1"/>
  <c r="Q70" i="1"/>
  <c r="R70" i="1" s="1"/>
  <c r="Q46" i="1"/>
  <c r="R46" i="1" s="1"/>
  <c r="P46" i="1"/>
  <c r="S46" i="1" s="1"/>
  <c r="L46" i="2" s="1"/>
  <c r="M46" i="2" s="1"/>
  <c r="N46" i="2" s="1"/>
  <c r="O46" i="2" s="1"/>
  <c r="Q30" i="1"/>
  <c r="R30" i="1" s="1"/>
  <c r="O30" i="1"/>
  <c r="T30" i="1" s="1"/>
  <c r="P30" i="1"/>
  <c r="S30" i="1" s="1"/>
  <c r="L30" i="2" s="1"/>
  <c r="M30" i="2" s="1"/>
  <c r="N30" i="2" s="1"/>
  <c r="O30" i="2" s="1"/>
  <c r="P9" i="1"/>
  <c r="S9" i="1" s="1"/>
  <c r="L9" i="2" s="1"/>
  <c r="Q9" i="1"/>
  <c r="R9" i="1" s="1"/>
  <c r="O9" i="1"/>
  <c r="T9" i="1" s="1"/>
  <c r="P152" i="1"/>
  <c r="S152" i="1" s="1"/>
  <c r="L152" i="2" s="1"/>
  <c r="M152" i="2" s="1"/>
  <c r="N152" i="2" s="1"/>
  <c r="O152" i="2" s="1"/>
  <c r="Q152" i="1"/>
  <c r="R152" i="1" s="1"/>
  <c r="O152" i="1"/>
  <c r="T152" i="1" s="1"/>
  <c r="P158" i="1"/>
  <c r="S158" i="1" s="1"/>
  <c r="L158" i="2" s="1"/>
  <c r="M158" i="2" s="1"/>
  <c r="N158" i="2" s="1"/>
  <c r="O158" i="2" s="1"/>
  <c r="Q158" i="1"/>
  <c r="R158" i="1" s="1"/>
  <c r="O158" i="1"/>
  <c r="T158" i="1" s="1"/>
  <c r="P156" i="1"/>
  <c r="S156" i="1" s="1"/>
  <c r="L156" i="2" s="1"/>
  <c r="M156" i="2" s="1"/>
  <c r="N156" i="2" s="1"/>
  <c r="O156" i="2" s="1"/>
  <c r="Q156" i="1"/>
  <c r="R156" i="1" s="1"/>
  <c r="O156" i="1"/>
  <c r="T156" i="1" s="1"/>
  <c r="P124" i="1"/>
  <c r="S124" i="1" s="1"/>
  <c r="L124" i="2" s="1"/>
  <c r="M124" i="2" s="1"/>
  <c r="N124" i="2" s="1"/>
  <c r="O124" i="2" s="1"/>
  <c r="O124" i="1"/>
  <c r="T124" i="1" s="1"/>
  <c r="Q124" i="1"/>
  <c r="R124" i="1" s="1"/>
  <c r="Q91" i="1"/>
  <c r="R91" i="1" s="1"/>
  <c r="O91" i="1"/>
  <c r="T91" i="1" s="1"/>
  <c r="P91" i="1"/>
  <c r="S91" i="1" s="1"/>
  <c r="L91" i="2" s="1"/>
  <c r="O87" i="1"/>
  <c r="T87" i="1" s="1"/>
  <c r="Q87" i="1"/>
  <c r="R87" i="1" s="1"/>
  <c r="P87" i="1"/>
  <c r="S87" i="1" s="1"/>
  <c r="L87" i="2" s="1"/>
  <c r="O53" i="1"/>
  <c r="T53" i="1" s="1"/>
  <c r="Q53" i="1"/>
  <c r="R53" i="1" s="1"/>
  <c r="O47" i="1"/>
  <c r="T47" i="1" s="1"/>
  <c r="Q47" i="1"/>
  <c r="R47" i="1" s="1"/>
  <c r="P47" i="1"/>
  <c r="S47" i="1" s="1"/>
  <c r="L47" i="2" s="1"/>
  <c r="M47" i="2" s="1"/>
  <c r="N47" i="2" s="1"/>
  <c r="O47" i="2" s="1"/>
  <c r="P105" i="1"/>
  <c r="S105" i="1" s="1"/>
  <c r="L105" i="2" s="1"/>
  <c r="Q105" i="1"/>
  <c r="R105" i="1" s="1"/>
  <c r="O105" i="1"/>
  <c r="T105" i="1" s="1"/>
  <c r="Q22" i="1"/>
  <c r="R22" i="1" s="1"/>
  <c r="O28" i="1"/>
  <c r="T28" i="1" s="1"/>
  <c r="P22" i="1"/>
  <c r="S22" i="1" s="1"/>
  <c r="L22" i="2" s="1"/>
  <c r="P86" i="1"/>
  <c r="S86" i="1" s="1"/>
  <c r="L86" i="2" s="1"/>
  <c r="Q86" i="1"/>
  <c r="R86" i="1" s="1"/>
  <c r="Q141" i="1"/>
  <c r="R141" i="1" s="1"/>
  <c r="O141" i="1"/>
  <c r="T141" i="1" s="1"/>
  <c r="P141" i="1"/>
  <c r="S141" i="1" s="1"/>
  <c r="L141" i="2" s="1"/>
  <c r="O140" i="1"/>
  <c r="T140" i="1" s="1"/>
  <c r="P140" i="1"/>
  <c r="S140" i="1" s="1"/>
  <c r="L140" i="2" s="1"/>
  <c r="Q140" i="1"/>
  <c r="R140" i="1" s="1"/>
  <c r="Q133" i="1"/>
  <c r="P133" i="1"/>
  <c r="S133" i="1" s="1"/>
  <c r="L133" i="2" s="1"/>
  <c r="O133" i="1"/>
  <c r="T133" i="1" s="1"/>
  <c r="Q125" i="1"/>
  <c r="R125" i="1" s="1"/>
  <c r="P125" i="1"/>
  <c r="S125" i="1" s="1"/>
  <c r="L125" i="2" s="1"/>
  <c r="O125" i="1"/>
  <c r="T125" i="1" s="1"/>
  <c r="O61" i="1"/>
  <c r="T61" i="1" s="1"/>
  <c r="Q61" i="1"/>
  <c r="R61" i="1" s="1"/>
  <c r="O59" i="1"/>
  <c r="T59" i="1" s="1"/>
  <c r="P59" i="1"/>
  <c r="S59" i="1" s="1"/>
  <c r="L59" i="2" s="1"/>
  <c r="M59" i="2" s="1"/>
  <c r="N59" i="2" s="1"/>
  <c r="O59" i="2" s="1"/>
  <c r="Q58" i="1"/>
  <c r="R58" i="1" s="1"/>
  <c r="P58" i="1"/>
  <c r="S58" i="1" s="1"/>
  <c r="L58" i="2" s="1"/>
  <c r="M58" i="2" s="1"/>
  <c r="N58" i="2" s="1"/>
  <c r="O58" i="2" s="1"/>
  <c r="O58" i="1"/>
  <c r="T58" i="1" s="1"/>
  <c r="P57" i="1"/>
  <c r="S57" i="1" s="1"/>
  <c r="L57" i="2" s="1"/>
  <c r="O57" i="1"/>
  <c r="T57" i="1" s="1"/>
  <c r="Q21" i="1"/>
  <c r="R21" i="1" s="1"/>
  <c r="P21" i="1"/>
  <c r="S21" i="1" s="1"/>
  <c r="L21" i="2" s="1"/>
  <c r="M21" i="2" s="1"/>
  <c r="N21" i="2" s="1"/>
  <c r="O21" i="2" s="1"/>
  <c r="N135" i="1"/>
  <c r="R131" i="1"/>
  <c r="Q123" i="1"/>
  <c r="R123" i="1" s="1"/>
  <c r="P123" i="1"/>
  <c r="S123" i="1" s="1"/>
  <c r="L123" i="2" s="1"/>
  <c r="M123" i="2" s="1"/>
  <c r="N123" i="2" s="1"/>
  <c r="O123" i="2" s="1"/>
  <c r="N115" i="1"/>
  <c r="N111" i="1"/>
  <c r="N92" i="1"/>
  <c r="T89" i="1"/>
  <c r="T85" i="1"/>
  <c r="O69" i="1"/>
  <c r="T69" i="1" s="1"/>
  <c r="R68" i="1"/>
  <c r="O65" i="1"/>
  <c r="T65" i="1" s="1"/>
  <c r="N62" i="1"/>
  <c r="Q31" i="1"/>
  <c r="R31" i="1" s="1"/>
  <c r="O31" i="1"/>
  <c r="T31" i="1" s="1"/>
  <c r="N23" i="1"/>
  <c r="N11" i="1"/>
  <c r="P5" i="1"/>
  <c r="S5" i="1" s="1"/>
  <c r="L5" i="2" s="1"/>
  <c r="M5" i="2" s="1"/>
  <c r="N5" i="2" s="1"/>
  <c r="O5" i="2" s="1"/>
  <c r="N142" i="1"/>
  <c r="Q128" i="1"/>
  <c r="R128" i="1" s="1"/>
  <c r="Q78" i="1"/>
  <c r="R78" i="1" s="1"/>
  <c r="Q52" i="1"/>
  <c r="R52" i="1" s="1"/>
  <c r="T51" i="1"/>
  <c r="P33" i="1"/>
  <c r="S33" i="1" s="1"/>
  <c r="L33" i="2" s="1"/>
  <c r="M33" i="2" s="1"/>
  <c r="Q162" i="1"/>
  <c r="R162" i="1" s="1"/>
  <c r="N150" i="1"/>
  <c r="R134" i="1"/>
  <c r="R133" i="1"/>
  <c r="T93" i="1"/>
  <c r="N90" i="1"/>
  <c r="N84" i="1"/>
  <c r="N50" i="1"/>
  <c r="N45" i="1"/>
  <c r="N24" i="1"/>
  <c r="N14" i="1"/>
  <c r="M43" i="2"/>
  <c r="N43" i="2" s="1"/>
  <c r="O43" i="2" s="1"/>
  <c r="M56" i="2"/>
  <c r="M55" i="2"/>
  <c r="M35" i="2"/>
  <c r="N35" i="2" s="1"/>
  <c r="O35" i="2" s="1"/>
  <c r="M48" i="2"/>
  <c r="M44" i="2"/>
  <c r="M42" i="2"/>
  <c r="M87" i="2"/>
  <c r="N87" i="2" s="1"/>
  <c r="O87" i="2" s="1"/>
  <c r="M91" i="2"/>
  <c r="N91" i="2" s="1"/>
  <c r="O91" i="2" s="1"/>
  <c r="M83" i="2"/>
  <c r="M80" i="2"/>
  <c r="M106" i="2"/>
  <c r="M102" i="2"/>
  <c r="N102" i="2" s="1"/>
  <c r="O102" i="2" s="1"/>
  <c r="M116" i="2"/>
  <c r="M122" i="2"/>
  <c r="N122" i="2" s="1"/>
  <c r="O122" i="2" s="1"/>
  <c r="M117" i="2"/>
  <c r="N117" i="2" s="1"/>
  <c r="O117" i="2" s="1"/>
  <c r="M22" i="2"/>
  <c r="M54" i="2"/>
  <c r="N54" i="2" s="1"/>
  <c r="O54" i="2" s="1"/>
  <c r="M53" i="2"/>
  <c r="N53" i="2" s="1"/>
  <c r="O53" i="2" s="1"/>
  <c r="M127" i="2"/>
  <c r="M143" i="2"/>
  <c r="N143" i="2" s="1"/>
  <c r="O143" i="2" s="1"/>
  <c r="M105" i="2"/>
  <c r="M131" i="2"/>
  <c r="N131" i="2" s="1"/>
  <c r="O131" i="2" s="1"/>
  <c r="M100" i="2"/>
  <c r="N100" i="2" s="1"/>
  <c r="O100" i="2" s="1"/>
  <c r="M109" i="2"/>
  <c r="N109" i="2" s="1"/>
  <c r="O109" i="2" s="1"/>
  <c r="M107" i="2"/>
  <c r="N107" i="2" s="1"/>
  <c r="O107" i="2" s="1"/>
  <c r="M125" i="2"/>
  <c r="N125" i="2" s="1"/>
  <c r="O125" i="2" s="1"/>
  <c r="M134" i="2"/>
  <c r="N134" i="2" s="1"/>
  <c r="O134" i="2" s="1"/>
  <c r="M133" i="2"/>
  <c r="N133" i="2" s="1"/>
  <c r="O133" i="2" s="1"/>
  <c r="M121" i="2"/>
  <c r="N121" i="2" s="1"/>
  <c r="O121" i="2" s="1"/>
  <c r="M140" i="2"/>
  <c r="N140" i="2" s="1"/>
  <c r="O140" i="2" s="1"/>
  <c r="M114" i="2"/>
  <c r="N114" i="2" s="1"/>
  <c r="O114" i="2" s="1"/>
  <c r="M112" i="2"/>
  <c r="N112" i="2" s="1"/>
  <c r="O112" i="2" s="1"/>
  <c r="M113" i="2"/>
  <c r="M130" i="2"/>
  <c r="N130" i="2" s="1"/>
  <c r="O130" i="2" s="1"/>
  <c r="M108" i="2"/>
  <c r="M136" i="2"/>
  <c r="N136" i="2" s="1"/>
  <c r="O136" i="2" s="1"/>
  <c r="M145" i="2"/>
  <c r="M110" i="2"/>
  <c r="M144" i="2"/>
  <c r="N144" i="2" s="1"/>
  <c r="O144" i="2" s="1"/>
  <c r="M129" i="2"/>
  <c r="N129" i="2" s="1"/>
  <c r="O129" i="2" s="1"/>
  <c r="M132" i="2"/>
  <c r="N132" i="2" s="1"/>
  <c r="O132" i="2" s="1"/>
  <c r="M101" i="2"/>
  <c r="N101" i="2" s="1"/>
  <c r="O101" i="2" s="1"/>
  <c r="M118" i="2"/>
  <c r="N118" i="2" s="1"/>
  <c r="O118" i="2" s="1"/>
  <c r="M141" i="2"/>
  <c r="M103" i="2"/>
  <c r="M126" i="2"/>
  <c r="M119" i="2"/>
  <c r="M147" i="2"/>
  <c r="M128" i="2"/>
  <c r="N128" i="2" s="1"/>
  <c r="O128" i="2" s="1"/>
  <c r="M31" i="2"/>
  <c r="N31" i="2" s="1"/>
  <c r="O31" i="2" s="1"/>
  <c r="M37" i="2"/>
  <c r="M64" i="2"/>
  <c r="N64" i="2" s="1"/>
  <c r="O64" i="2" s="1"/>
  <c r="M57" i="2"/>
  <c r="N57" i="2" s="1"/>
  <c r="O57" i="2" s="1"/>
  <c r="M73" i="2"/>
  <c r="N73" i="2" s="1"/>
  <c r="O73" i="2" s="1"/>
  <c r="M79" i="2"/>
  <c r="N79" i="2" s="1"/>
  <c r="O79" i="2" s="1"/>
  <c r="M69" i="2"/>
  <c r="N69" i="2" s="1"/>
  <c r="O69" i="2" s="1"/>
  <c r="M66" i="2"/>
  <c r="M86" i="2"/>
  <c r="N86" i="2" s="1"/>
  <c r="O86" i="2" s="1"/>
  <c r="M98" i="2"/>
  <c r="M77" i="2"/>
  <c r="M9" i="2"/>
  <c r="N9" i="2" s="1"/>
  <c r="O9" i="2" s="1"/>
  <c r="M7" i="2"/>
  <c r="N7" i="2" s="1"/>
  <c r="O7" i="2" s="1"/>
  <c r="M20" i="2"/>
  <c r="M16" i="2"/>
  <c r="N16" i="2" s="1"/>
  <c r="O16" i="2" s="1"/>
  <c r="N113" i="2"/>
  <c r="O113" i="2" s="1"/>
  <c r="N116" i="2"/>
  <c r="O116" i="2" s="1"/>
  <c r="N108" i="2"/>
  <c r="O108" i="2" s="1"/>
  <c r="N99" i="2"/>
  <c r="O99" i="2" s="1"/>
  <c r="N93" i="2"/>
  <c r="O93" i="2" s="1"/>
  <c r="N65" i="2"/>
  <c r="O65" i="2" s="1"/>
  <c r="N85" i="2"/>
  <c r="O85" i="2" s="1"/>
  <c r="N95" i="2"/>
  <c r="O95" i="2" s="1"/>
  <c r="N66" i="2"/>
  <c r="O66" i="2" s="1"/>
  <c r="N61" i="2"/>
  <c r="O61" i="2" s="1"/>
  <c r="N83" i="2"/>
  <c r="O83" i="2" s="1"/>
  <c r="N80" i="2"/>
  <c r="O80" i="2" s="1"/>
  <c r="N42" i="2"/>
  <c r="O42" i="2" s="1"/>
  <c r="N41" i="2"/>
  <c r="O41" i="2" s="1"/>
  <c r="N44" i="2"/>
  <c r="O44" i="2" s="1"/>
  <c r="N15" i="2"/>
  <c r="O15" i="2" s="1"/>
  <c r="N28" i="2"/>
  <c r="O28" i="2" s="1"/>
  <c r="N89" i="2"/>
  <c r="O89" i="2" s="1"/>
  <c r="N40" i="2"/>
  <c r="O40" i="2" s="1"/>
  <c r="N68" i="2"/>
  <c r="O68" i="2" s="1"/>
  <c r="N32" i="2"/>
  <c r="O32" i="2" s="1"/>
  <c r="N36" i="2"/>
  <c r="O36" i="2" s="1"/>
  <c r="N67" i="2"/>
  <c r="O67" i="2" s="1"/>
  <c r="N22" i="2"/>
  <c r="O22" i="2" s="1"/>
  <c r="N4" i="2"/>
  <c r="O4" i="2" s="1"/>
  <c r="N63" i="2"/>
  <c r="O63" i="2" s="1"/>
  <c r="N38" i="2"/>
  <c r="O38" i="2" s="1"/>
  <c r="N76" i="2"/>
  <c r="O76" i="2" s="1"/>
  <c r="N51" i="2"/>
  <c r="O51" i="2" s="1"/>
  <c r="N78" i="2"/>
  <c r="O78" i="2" s="1"/>
  <c r="N37" i="2"/>
  <c r="O37" i="2" s="1"/>
  <c r="N29" i="2"/>
  <c r="O29" i="2" s="1"/>
  <c r="N97" i="2"/>
  <c r="O97" i="2" s="1"/>
  <c r="O27" i="1" l="1"/>
  <c r="T27" i="1" s="1"/>
  <c r="Q27" i="1"/>
  <c r="R27" i="1" s="1"/>
  <c r="P27" i="1"/>
  <c r="S27" i="1" s="1"/>
  <c r="L27" i="2" s="1"/>
  <c r="M27" i="2" s="1"/>
  <c r="N27" i="2" s="1"/>
  <c r="O27" i="2" s="1"/>
  <c r="O49" i="1"/>
  <c r="T49" i="1" s="1"/>
  <c r="P49" i="1"/>
  <c r="S49" i="1" s="1"/>
  <c r="L49" i="2" s="1"/>
  <c r="M49" i="2" s="1"/>
  <c r="N49" i="2" s="1"/>
  <c r="O49" i="2" s="1"/>
  <c r="Q49" i="1"/>
  <c r="R49" i="1" s="1"/>
  <c r="Q137" i="1"/>
  <c r="R137" i="1" s="1"/>
  <c r="O137" i="1"/>
  <c r="T137" i="1" s="1"/>
  <c r="P137" i="1"/>
  <c r="S137" i="1" s="1"/>
  <c r="L137" i="2" s="1"/>
  <c r="M137" i="2" s="1"/>
  <c r="N137" i="2" s="1"/>
  <c r="O137" i="2" s="1"/>
  <c r="P160" i="1"/>
  <c r="S160" i="1" s="1"/>
  <c r="L160" i="2" s="1"/>
  <c r="M160" i="2" s="1"/>
  <c r="N160" i="2" s="1"/>
  <c r="O160" i="2" s="1"/>
  <c r="O160" i="1"/>
  <c r="T160" i="1" s="1"/>
  <c r="Q18" i="1"/>
  <c r="R18" i="1" s="1"/>
  <c r="O18" i="1"/>
  <c r="T18" i="1" s="1"/>
  <c r="P18" i="1"/>
  <c r="S18" i="1" s="1"/>
  <c r="L18" i="2" s="1"/>
  <c r="M18" i="2" s="1"/>
  <c r="N18" i="2" s="1"/>
  <c r="O18" i="2" s="1"/>
  <c r="Q5" i="1"/>
  <c r="R5" i="1" s="1"/>
  <c r="O5" i="1"/>
  <c r="T5" i="1" s="1"/>
  <c r="O94" i="1"/>
  <c r="T94" i="1" s="1"/>
  <c r="P94" i="1"/>
  <c r="S94" i="1" s="1"/>
  <c r="L94" i="2" s="1"/>
  <c r="M94" i="2" s="1"/>
  <c r="N94" i="2" s="1"/>
  <c r="O94" i="2" s="1"/>
  <c r="O139" i="1"/>
  <c r="T139" i="1" s="1"/>
  <c r="P139" i="1"/>
  <c r="S139" i="1" s="1"/>
  <c r="L139" i="2" s="1"/>
  <c r="M139" i="2" s="1"/>
  <c r="Q139" i="1"/>
  <c r="R139" i="1" s="1"/>
  <c r="Q104" i="1"/>
  <c r="R104" i="1" s="1"/>
  <c r="P104" i="1"/>
  <c r="S104" i="1" s="1"/>
  <c r="L104" i="2" s="1"/>
  <c r="M104" i="2" s="1"/>
  <c r="N104" i="2" s="1"/>
  <c r="O104" i="2" s="1"/>
  <c r="O104" i="1"/>
  <c r="T104" i="1" s="1"/>
  <c r="O39" i="1"/>
  <c r="T39" i="1" s="1"/>
  <c r="Q39" i="1"/>
  <c r="R39" i="1" s="1"/>
  <c r="P39" i="1"/>
  <c r="S39" i="1" s="1"/>
  <c r="L39" i="2" s="1"/>
  <c r="M39" i="2" s="1"/>
  <c r="N39" i="2" s="1"/>
  <c r="O39" i="2" s="1"/>
  <c r="O6" i="1"/>
  <c r="T6" i="1" s="1"/>
  <c r="P6" i="1"/>
  <c r="S6" i="1" s="1"/>
  <c r="L6" i="2" s="1"/>
  <c r="M6" i="2" s="1"/>
  <c r="N6" i="2" s="1"/>
  <c r="O6" i="2" s="1"/>
  <c r="Q6" i="1"/>
  <c r="R6" i="1" s="1"/>
  <c r="P146" i="1"/>
  <c r="S146" i="1" s="1"/>
  <c r="L146" i="2" s="1"/>
  <c r="M146" i="2" s="1"/>
  <c r="N146" i="2" s="1"/>
  <c r="O146" i="2" s="1"/>
  <c r="O146" i="1"/>
  <c r="T146" i="1" s="1"/>
  <c r="Q146" i="1"/>
  <c r="R146" i="1" s="1"/>
  <c r="P13" i="1"/>
  <c r="S13" i="1" s="1"/>
  <c r="L13" i="2" s="1"/>
  <c r="M13" i="2" s="1"/>
  <c r="Q13" i="1"/>
  <c r="R13" i="1" s="1"/>
  <c r="O13" i="1"/>
  <c r="T13" i="1" s="1"/>
  <c r="Q34" i="1"/>
  <c r="R34" i="1" s="1"/>
  <c r="O34" i="1"/>
  <c r="T34" i="1" s="1"/>
  <c r="P34" i="1"/>
  <c r="S34" i="1" s="1"/>
  <c r="L34" i="2" s="1"/>
  <c r="M34" i="2" s="1"/>
  <c r="N34" i="2" s="1"/>
  <c r="O34" i="2" s="1"/>
  <c r="Q10" i="1"/>
  <c r="R10" i="1" s="1"/>
  <c r="P10" i="1"/>
  <c r="S10" i="1" s="1"/>
  <c r="L10" i="2" s="1"/>
  <c r="M10" i="2" s="1"/>
  <c r="N10" i="2" s="1"/>
  <c r="O10" i="2" s="1"/>
  <c r="O10" i="1"/>
  <c r="T10" i="1" s="1"/>
  <c r="P88" i="1"/>
  <c r="S88" i="1" s="1"/>
  <c r="L88" i="2" s="1"/>
  <c r="M88" i="2" s="1"/>
  <c r="N88" i="2" s="1"/>
  <c r="O88" i="2" s="1"/>
  <c r="O88" i="1"/>
  <c r="T88" i="1" s="1"/>
  <c r="Q120" i="1"/>
  <c r="R120" i="1" s="1"/>
  <c r="O120" i="1"/>
  <c r="T120" i="1" s="1"/>
  <c r="O149" i="1"/>
  <c r="T149" i="1" s="1"/>
  <c r="P149" i="1"/>
  <c r="S149" i="1" s="1"/>
  <c r="L149" i="2" s="1"/>
  <c r="M149" i="2" s="1"/>
  <c r="N149" i="2" s="1"/>
  <c r="O149" i="2" s="1"/>
  <c r="Q149" i="1"/>
  <c r="R149" i="1" s="1"/>
  <c r="P19" i="1"/>
  <c r="S19" i="1" s="1"/>
  <c r="L19" i="2" s="1"/>
  <c r="M19" i="2" s="1"/>
  <c r="N19" i="2" s="1"/>
  <c r="O19" i="2" s="1"/>
  <c r="Q19" i="1"/>
  <c r="R19" i="1" s="1"/>
  <c r="O14" i="1"/>
  <c r="T14" i="1" s="1"/>
  <c r="Q14" i="1"/>
  <c r="R14" i="1" s="1"/>
  <c r="P14" i="1"/>
  <c r="S14" i="1" s="1"/>
  <c r="L14" i="2" s="1"/>
  <c r="M14" i="2" s="1"/>
  <c r="N14" i="2" s="1"/>
  <c r="O14" i="2" s="1"/>
  <c r="P23" i="1"/>
  <c r="S23" i="1" s="1"/>
  <c r="L23" i="2" s="1"/>
  <c r="M23" i="2" s="1"/>
  <c r="N23" i="2" s="1"/>
  <c r="O23" i="2" s="1"/>
  <c r="O23" i="1"/>
  <c r="T23" i="1" s="1"/>
  <c r="Q23" i="1"/>
  <c r="R23" i="1" s="1"/>
  <c r="O111" i="1"/>
  <c r="T111" i="1" s="1"/>
  <c r="P111" i="1"/>
  <c r="S111" i="1" s="1"/>
  <c r="L111" i="2" s="1"/>
  <c r="M111" i="2" s="1"/>
  <c r="N111" i="2" s="1"/>
  <c r="O111" i="2" s="1"/>
  <c r="Q111" i="1"/>
  <c r="R111" i="1" s="1"/>
  <c r="P24" i="1"/>
  <c r="S24" i="1" s="1"/>
  <c r="L24" i="2" s="1"/>
  <c r="M24" i="2" s="1"/>
  <c r="N24" i="2" s="1"/>
  <c r="O24" i="2" s="1"/>
  <c r="Q24" i="1"/>
  <c r="R24" i="1" s="1"/>
  <c r="O24" i="1"/>
  <c r="T24" i="1" s="1"/>
  <c r="Q84" i="1"/>
  <c r="R84" i="1" s="1"/>
  <c r="O84" i="1"/>
  <c r="T84" i="1" s="1"/>
  <c r="P84" i="1"/>
  <c r="S84" i="1" s="1"/>
  <c r="L84" i="2" s="1"/>
  <c r="M84" i="2" s="1"/>
  <c r="N84" i="2" s="1"/>
  <c r="O84" i="2" s="1"/>
  <c r="P142" i="1"/>
  <c r="S142" i="1" s="1"/>
  <c r="L142" i="2" s="1"/>
  <c r="M142" i="2" s="1"/>
  <c r="N142" i="2" s="1"/>
  <c r="O142" i="2" s="1"/>
  <c r="Q142" i="1"/>
  <c r="R142" i="1" s="1"/>
  <c r="O142" i="1"/>
  <c r="T142" i="1" s="1"/>
  <c r="Q115" i="1"/>
  <c r="R115" i="1" s="1"/>
  <c r="P115" i="1"/>
  <c r="S115" i="1" s="1"/>
  <c r="L115" i="2" s="1"/>
  <c r="M115" i="2" s="1"/>
  <c r="N115" i="2" s="1"/>
  <c r="O115" i="2" s="1"/>
  <c r="O115" i="1"/>
  <c r="T115" i="1" s="1"/>
  <c r="Q135" i="1"/>
  <c r="R135" i="1" s="1"/>
  <c r="P135" i="1"/>
  <c r="S135" i="1" s="1"/>
  <c r="L135" i="2" s="1"/>
  <c r="M135" i="2" s="1"/>
  <c r="N135" i="2" s="1"/>
  <c r="O135" i="2" s="1"/>
  <c r="O135" i="1"/>
  <c r="T135" i="1" s="1"/>
  <c r="P92" i="1"/>
  <c r="S92" i="1" s="1"/>
  <c r="L92" i="2" s="1"/>
  <c r="M92" i="2" s="1"/>
  <c r="N92" i="2" s="1"/>
  <c r="O92" i="2" s="1"/>
  <c r="Q92" i="1"/>
  <c r="R92" i="1" s="1"/>
  <c r="O92" i="1"/>
  <c r="T92" i="1" s="1"/>
  <c r="O45" i="1"/>
  <c r="T45" i="1" s="1"/>
  <c r="Q45" i="1"/>
  <c r="R45" i="1" s="1"/>
  <c r="P45" i="1"/>
  <c r="S45" i="1" s="1"/>
  <c r="L45" i="2" s="1"/>
  <c r="M45" i="2" s="1"/>
  <c r="N45" i="2" s="1"/>
  <c r="O45" i="2" s="1"/>
  <c r="Q90" i="1"/>
  <c r="R90" i="1" s="1"/>
  <c r="O90" i="1"/>
  <c r="T90" i="1" s="1"/>
  <c r="P90" i="1"/>
  <c r="S90" i="1" s="1"/>
  <c r="L90" i="2" s="1"/>
  <c r="M90" i="2" s="1"/>
  <c r="O50" i="1"/>
  <c r="T50" i="1" s="1"/>
  <c r="Q50" i="1"/>
  <c r="R50" i="1" s="1"/>
  <c r="P50" i="1"/>
  <c r="S50" i="1" s="1"/>
  <c r="L50" i="2" s="1"/>
  <c r="M50" i="2" s="1"/>
  <c r="N50" i="2" s="1"/>
  <c r="O50" i="2" s="1"/>
  <c r="P150" i="1"/>
  <c r="S150" i="1" s="1"/>
  <c r="L150" i="2" s="1"/>
  <c r="M150" i="2" s="1"/>
  <c r="N150" i="2" s="1"/>
  <c r="O150" i="2" s="1"/>
  <c r="Q150" i="1"/>
  <c r="R150" i="1" s="1"/>
  <c r="O150" i="1"/>
  <c r="T150" i="1" s="1"/>
  <c r="P11" i="1"/>
  <c r="S11" i="1" s="1"/>
  <c r="L11" i="2" s="1"/>
  <c r="M11" i="2" s="1"/>
  <c r="N11" i="2" s="1"/>
  <c r="O11" i="2" s="1"/>
  <c r="Q11" i="1"/>
  <c r="R11" i="1" s="1"/>
  <c r="O11" i="1"/>
  <c r="T11" i="1" s="1"/>
  <c r="Q62" i="1"/>
  <c r="R62" i="1" s="1"/>
  <c r="P62" i="1"/>
  <c r="S62" i="1" s="1"/>
  <c r="L62" i="2" s="1"/>
  <c r="M62" i="2" s="1"/>
  <c r="N62" i="2" s="1"/>
  <c r="O62" i="2" s="1"/>
  <c r="O62" i="1"/>
  <c r="T62" i="1" s="1"/>
  <c r="N145" i="2"/>
  <c r="O145" i="2" s="1"/>
  <c r="N139" i="2"/>
  <c r="O139" i="2" s="1"/>
  <c r="N96" i="2"/>
  <c r="O96" i="2" s="1"/>
  <c r="N105" i="2"/>
  <c r="O105" i="2" s="1"/>
  <c r="N127" i="2"/>
  <c r="O127" i="2" s="1"/>
  <c r="N98" i="2"/>
  <c r="O98" i="2" s="1"/>
  <c r="N106" i="2"/>
  <c r="O106" i="2" s="1"/>
  <c r="N110" i="2"/>
  <c r="O110" i="2" s="1"/>
  <c r="N147" i="2"/>
  <c r="O147" i="2" s="1"/>
  <c r="N103" i="2"/>
  <c r="O103" i="2" s="1"/>
  <c r="N141" i="2"/>
  <c r="O141" i="2" s="1"/>
  <c r="N119" i="2"/>
  <c r="O119" i="2" s="1"/>
  <c r="N126" i="2"/>
  <c r="O126" i="2" s="1"/>
  <c r="N77" i="2"/>
  <c r="O77" i="2" s="1"/>
  <c r="N90" i="2"/>
  <c r="O90" i="2" s="1"/>
  <c r="N55" i="2"/>
  <c r="O55" i="2" s="1"/>
  <c r="N56" i="2"/>
  <c r="O56" i="2" s="1"/>
  <c r="N52" i="2"/>
  <c r="O52" i="2" s="1"/>
  <c r="N48" i="2"/>
  <c r="O48" i="2" s="1"/>
  <c r="N33" i="2"/>
  <c r="O33" i="2" s="1"/>
  <c r="N12" i="2"/>
  <c r="O12" i="2" s="1"/>
  <c r="N13" i="2"/>
  <c r="O13" i="2" s="1"/>
  <c r="N26" i="2"/>
  <c r="O26" i="2" s="1"/>
  <c r="N20" i="2"/>
  <c r="O20" i="2" s="1"/>
  <c r="N17" i="2"/>
  <c r="O17" i="2" s="1"/>
</calcChain>
</file>

<file path=xl/sharedStrings.xml><?xml version="1.0" encoding="utf-8"?>
<sst xmlns="http://schemas.openxmlformats.org/spreadsheetml/2006/main" count="1370" uniqueCount="272">
  <si>
    <t>ID</t>
  </si>
  <si>
    <t>Anville</t>
  </si>
  <si>
    <t>Lac Line</t>
  </si>
  <si>
    <t>Chevrillon</t>
  </si>
  <si>
    <t>Sample</t>
  </si>
  <si>
    <t>Intrusion</t>
  </si>
  <si>
    <t>49Ti</t>
  </si>
  <si>
    <t>U140_01</t>
  </si>
  <si>
    <t>U140_02</t>
  </si>
  <si>
    <t>U140_03</t>
  </si>
  <si>
    <t>U140_04</t>
  </si>
  <si>
    <t>U140_05</t>
  </si>
  <si>
    <t>U140_06</t>
  </si>
  <si>
    <t>20190504_TE_Zrn_25-2-7_LM_1.csv</t>
  </si>
  <si>
    <t>anville</t>
  </si>
  <si>
    <t>CHV_01</t>
  </si>
  <si>
    <t>CHV_02</t>
  </si>
  <si>
    <t>CHV_03</t>
  </si>
  <si>
    <t>CHV_04</t>
  </si>
  <si>
    <t>CHV_05</t>
  </si>
  <si>
    <t>CHV_LUCIE_01</t>
  </si>
  <si>
    <t>CHV_LUCIE_02</t>
  </si>
  <si>
    <t>CHV_LUCIE_03</t>
  </si>
  <si>
    <t>CHV_LUCIE_04</t>
  </si>
  <si>
    <t>CHV_LUCIE_05</t>
  </si>
  <si>
    <t>chevrillon</t>
  </si>
  <si>
    <t>LL01_01</t>
  </si>
  <si>
    <t>LL01_02</t>
  </si>
  <si>
    <t>LL01_03</t>
  </si>
  <si>
    <t>LL01_04</t>
  </si>
  <si>
    <t>LL01_05</t>
  </si>
  <si>
    <t>LL01_06</t>
  </si>
  <si>
    <t>LL01_07</t>
  </si>
  <si>
    <t>LL01_08</t>
  </si>
  <si>
    <t>LL01_09</t>
  </si>
  <si>
    <t>LL01_10</t>
  </si>
  <si>
    <t>LL01_11</t>
  </si>
  <si>
    <t>LL01_12</t>
  </si>
  <si>
    <t>LL01_15</t>
  </si>
  <si>
    <t>LL01_16</t>
  </si>
  <si>
    <t>LL01_17</t>
  </si>
  <si>
    <t>LL01_18</t>
  </si>
  <si>
    <t>LL01_19</t>
  </si>
  <si>
    <t>LL01_20</t>
  </si>
  <si>
    <t>LL01_21B</t>
  </si>
  <si>
    <t>LL01_22B</t>
  </si>
  <si>
    <t>LL01_23B</t>
  </si>
  <si>
    <t>LL01_24B</t>
  </si>
  <si>
    <t>LL01_25B</t>
  </si>
  <si>
    <t>LL01_26B</t>
  </si>
  <si>
    <t>LL01_27B</t>
  </si>
  <si>
    <t>LL01_29B</t>
  </si>
  <si>
    <t>LL01_30B</t>
  </si>
  <si>
    <t>LL01_32B</t>
  </si>
  <si>
    <t>LL01_33</t>
  </si>
  <si>
    <t>LL01_34</t>
  </si>
  <si>
    <t>LL01_35</t>
  </si>
  <si>
    <t>LL01_36</t>
  </si>
  <si>
    <t>LL01_37</t>
  </si>
  <si>
    <t>LL01_39</t>
  </si>
  <si>
    <t>LL01_40</t>
  </si>
  <si>
    <t>LL01_42</t>
  </si>
  <si>
    <t>LL01_43</t>
  </si>
  <si>
    <t>LL01_44</t>
  </si>
  <si>
    <t>LL01_45</t>
  </si>
  <si>
    <t>U139_01B</t>
  </si>
  <si>
    <t>Opémisca</t>
  </si>
  <si>
    <t>U139_02</t>
  </si>
  <si>
    <t>U139_03B</t>
  </si>
  <si>
    <t>U139_04B</t>
  </si>
  <si>
    <t>U139_05</t>
  </si>
  <si>
    <t>U139_06</t>
  </si>
  <si>
    <t>U139_07</t>
  </si>
  <si>
    <t>U139_08</t>
  </si>
  <si>
    <t>U139_09</t>
  </si>
  <si>
    <t>U139_10</t>
  </si>
  <si>
    <t>U139_11</t>
  </si>
  <si>
    <t>U139_12</t>
  </si>
  <si>
    <t>U139_13</t>
  </si>
  <si>
    <t>U139_14</t>
  </si>
  <si>
    <t>U139_15</t>
  </si>
  <si>
    <t>U139_16</t>
  </si>
  <si>
    <t>U139_17</t>
  </si>
  <si>
    <t>U139_18</t>
  </si>
  <si>
    <t>U139_19</t>
  </si>
  <si>
    <t>U139_20</t>
  </si>
  <si>
    <t>U139_21</t>
  </si>
  <si>
    <t>U139_22</t>
  </si>
  <si>
    <t>U139_23</t>
  </si>
  <si>
    <t>U139_24</t>
  </si>
  <si>
    <t>U139_25</t>
  </si>
  <si>
    <t>U139_26</t>
  </si>
  <si>
    <t>U139_27</t>
  </si>
  <si>
    <t>U139_28</t>
  </si>
  <si>
    <t>U139_29</t>
  </si>
  <si>
    <t>U139_30</t>
  </si>
  <si>
    <t>U139_31</t>
  </si>
  <si>
    <t>U139_32</t>
  </si>
  <si>
    <t>U139_35</t>
  </si>
  <si>
    <t>U139_36</t>
  </si>
  <si>
    <t>U139_37</t>
  </si>
  <si>
    <t>U139_38</t>
  </si>
  <si>
    <t>U139_39</t>
  </si>
  <si>
    <t>U139_40</t>
  </si>
  <si>
    <t>U139_41</t>
  </si>
  <si>
    <t>U139_42</t>
  </si>
  <si>
    <t>U139_43</t>
  </si>
  <si>
    <t>U139_44</t>
  </si>
  <si>
    <t>U139_45</t>
  </si>
  <si>
    <t>U139_46</t>
  </si>
  <si>
    <t>U139_48</t>
  </si>
  <si>
    <t>U139_50</t>
  </si>
  <si>
    <t>U139_51</t>
  </si>
  <si>
    <t>U139_52</t>
  </si>
  <si>
    <t>U139_53</t>
  </si>
  <si>
    <t>U139_54</t>
  </si>
  <si>
    <t>U139_55</t>
  </si>
  <si>
    <t>S301_01</t>
  </si>
  <si>
    <t>Saussure</t>
  </si>
  <si>
    <t>S301_02</t>
  </si>
  <si>
    <t>S301_03</t>
  </si>
  <si>
    <t>S301_04</t>
  </si>
  <si>
    <t>S301_05</t>
  </si>
  <si>
    <t>constante A2</t>
  </si>
  <si>
    <t>constante A2 -0.072</t>
  </si>
  <si>
    <t xml:space="preserve">constante A2 + 0.072 </t>
  </si>
  <si>
    <t>constante B2</t>
  </si>
  <si>
    <t>constante B2 -86</t>
  </si>
  <si>
    <t xml:space="preserve">constante B2 +86 </t>
  </si>
  <si>
    <t xml:space="preserve">somme des log </t>
  </si>
  <si>
    <t>constante A2 minimale</t>
  </si>
  <si>
    <t>constante A2 normale</t>
  </si>
  <si>
    <t>constante A2  maximale</t>
  </si>
  <si>
    <t>T en C° minimale</t>
  </si>
  <si>
    <t>T en C° normale</t>
  </si>
  <si>
    <t>T en C° maximale</t>
  </si>
  <si>
    <t>Ce/racine(La*Pr) zircon</t>
  </si>
  <si>
    <t>(Ce/Ce*)CHUR</t>
  </si>
  <si>
    <t xml:space="preserve">ln(Ce/Ce*)CHUR </t>
  </si>
  <si>
    <t>constante A</t>
  </si>
  <si>
    <t>constante A: 0.1156 + 0.005</t>
  </si>
  <si>
    <t>constante A: 0.1156 - 0.005</t>
  </si>
  <si>
    <t>B/T(K°)-C</t>
  </si>
  <si>
    <t>ln(Ce/Ce*) - étape 1</t>
  </si>
  <si>
    <t>étape 2/ constante A = ln (fO2)</t>
  </si>
  <si>
    <t>constante B</t>
  </si>
  <si>
    <t>constante B: 13860 + 708</t>
  </si>
  <si>
    <t>constante B: 13860 - 708</t>
  </si>
  <si>
    <t>constante C</t>
  </si>
  <si>
    <t>constante C: 6.125 + 0.484</t>
  </si>
  <si>
    <t>constante C: 6.125 - 0.484</t>
  </si>
  <si>
    <t>Ce*</t>
  </si>
  <si>
    <t>T en C°</t>
  </si>
  <si>
    <t>Ce</t>
  </si>
  <si>
    <t>Nd</t>
  </si>
  <si>
    <t>Sm</t>
  </si>
  <si>
    <t>Eu</t>
  </si>
  <si>
    <t>Gd</t>
  </si>
  <si>
    <t>Eu*</t>
  </si>
  <si>
    <t>Ce/Ce*</t>
  </si>
  <si>
    <t>Eu/Eu*</t>
  </si>
  <si>
    <t>139La</t>
  </si>
  <si>
    <t>140Ce</t>
  </si>
  <si>
    <t>141Pr</t>
  </si>
  <si>
    <t>log 10 (exp (ln fo2))</t>
  </si>
  <si>
    <t>Supplementary material S1 for the following article:</t>
  </si>
  <si>
    <t xml:space="preserve">Oxygen fugacity and volatile content of syntectonic magmatism in the Neoarchean Abitibi greenstone belt, Superior Province, Canada </t>
  </si>
  <si>
    <t>by B. Madon (baptiste.madon@gmail.fr), L. Mathieu, J. Marsh</t>
  </si>
  <si>
    <t>Journal: Minerals</t>
  </si>
  <si>
    <t>Tables:</t>
  </si>
  <si>
    <t>S2A</t>
  </si>
  <si>
    <t>S2B</t>
  </si>
  <si>
    <t>S2C</t>
  </si>
  <si>
    <t>Table S2B: estimation of the oxygen fugacity calculated using the method of Trail (2011)</t>
  </si>
  <si>
    <t>S2D</t>
  </si>
  <si>
    <t>Table S2D: estimation of the oxygen fugacity calculated using the method of Loader (2017)</t>
  </si>
  <si>
    <t>Table S2C: estimation of the oxygen fugacity calculated using the method of Smythe &amp; Brenan (2016)</t>
  </si>
  <si>
    <t>Table S2A: Temperature of crystallization calculated using Ferry &amp; Watson (2007)</t>
  </si>
  <si>
    <t>Ti in zircon (ppm)</t>
  </si>
  <si>
    <t>Log (Ti)</t>
  </si>
  <si>
    <t xml:space="preserve">Log α TiO2 </t>
  </si>
  <si>
    <r>
      <t xml:space="preserve">Log 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 SiO2</t>
    </r>
  </si>
  <si>
    <t>Physical-chemical conditions</t>
  </si>
  <si>
    <t>T (°C)</t>
  </si>
  <si>
    <t>P (MPa)</t>
  </si>
  <si>
    <t>uncertanty (Max error)</t>
  </si>
  <si>
    <t>oceanic depth (km)</t>
  </si>
  <si>
    <t>continental depth (km)</t>
  </si>
  <si>
    <t>∆NNO</t>
  </si>
  <si>
    <t>uncertanty*</t>
  </si>
  <si>
    <t>Analysis number</t>
  </si>
  <si>
    <t xml:space="preserve">FeO </t>
  </si>
  <si>
    <t xml:space="preserve">MnO </t>
  </si>
  <si>
    <t xml:space="preserve">MgO </t>
  </si>
  <si>
    <t xml:space="preserve">CaO </t>
  </si>
  <si>
    <t xml:space="preserve">F </t>
  </si>
  <si>
    <t>Cl</t>
  </si>
  <si>
    <t>Total</t>
  </si>
  <si>
    <t>O=F , Cl</t>
  </si>
  <si>
    <t>Check composition and classification</t>
  </si>
  <si>
    <t>Si</t>
  </si>
  <si>
    <t>Ti</t>
  </si>
  <si>
    <t>Cr</t>
  </si>
  <si>
    <t>Mn</t>
  </si>
  <si>
    <t>Mg</t>
  </si>
  <si>
    <t>Ca</t>
  </si>
  <si>
    <t>Na</t>
  </si>
  <si>
    <t>K</t>
  </si>
  <si>
    <t>Fe3+</t>
  </si>
  <si>
    <t>Fe2+</t>
  </si>
  <si>
    <t>Al#</t>
  </si>
  <si>
    <t>Species</t>
  </si>
  <si>
    <t>Mg-Hbl</t>
  </si>
  <si>
    <t>invalid</t>
  </si>
  <si>
    <t>Samples</t>
  </si>
  <si>
    <t>Formula on the basis of 13 cations (Leake et al 1997)</t>
  </si>
  <si>
    <t>AlIV</t>
  </si>
  <si>
    <t>Tsite</t>
  </si>
  <si>
    <t>AlVI</t>
  </si>
  <si>
    <t>Csite</t>
  </si>
  <si>
    <t>Bsite</t>
  </si>
  <si>
    <t>Asite</t>
  </si>
  <si>
    <t>Mg/Mg+Fe2+</t>
  </si>
  <si>
    <t>CaB</t>
  </si>
  <si>
    <t>(Na+K)A</t>
  </si>
  <si>
    <t>(Ca+Na)B</t>
  </si>
  <si>
    <t>NaB</t>
  </si>
  <si>
    <t>Si*</t>
  </si>
  <si>
    <t>AlT</t>
  </si>
  <si>
    <t>Mg*</t>
  </si>
  <si>
    <t>[6]Al*</t>
  </si>
  <si>
    <t>Mn*</t>
  </si>
  <si>
    <t>S2E</t>
  </si>
  <si>
    <t>Table S5E: Amphibole structural formula and physico-chemical parameters calculated using microprobe analyses and the method of Ridolfi et al. (2010)</t>
  </si>
  <si>
    <t>Xenocryst</t>
  </si>
  <si>
    <t>S101-1</t>
  </si>
  <si>
    <t>S101-2</t>
  </si>
  <si>
    <t>S101-3</t>
  </si>
  <si>
    <t>S401-5</t>
  </si>
  <si>
    <t>S401-6</t>
  </si>
  <si>
    <t>S301-8</t>
  </si>
  <si>
    <t>S301-9</t>
  </si>
  <si>
    <t>S301-10</t>
  </si>
  <si>
    <t>CHV307 -12</t>
  </si>
  <si>
    <t>U139-15</t>
  </si>
  <si>
    <t>U139-16</t>
  </si>
  <si>
    <t>U139-17</t>
  </si>
  <si>
    <t>S201-24</t>
  </si>
  <si>
    <t>S401-7</t>
  </si>
  <si>
    <t>S301-11</t>
  </si>
  <si>
    <t>CHV307 -13</t>
  </si>
  <si>
    <t xml:space="preserve">CHV307-14 </t>
  </si>
  <si>
    <t>U139-18</t>
  </si>
  <si>
    <t>S201-21</t>
  </si>
  <si>
    <t>S201-22</t>
  </si>
  <si>
    <t>S201-23</t>
  </si>
  <si>
    <t>&amp;</t>
  </si>
  <si>
    <t>Table S2E: Amphibole structural formula and physico-chemical parameters calculated using microprobe analyses and the method of Ridolfi et al. (2010)</t>
  </si>
  <si>
    <t>log fO2</t>
  </si>
  <si>
    <r>
      <t>Δ</t>
    </r>
    <r>
      <rPr>
        <b/>
        <sz val="9.35"/>
        <color theme="1"/>
        <rFont val="Calibri"/>
        <family val="2"/>
        <scheme val="minor"/>
      </rPr>
      <t>FMQ</t>
    </r>
  </si>
  <si>
    <t>error</t>
  </si>
  <si>
    <r>
      <t>SiO</t>
    </r>
    <r>
      <rPr>
        <b/>
        <vertAlign val="sub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(wt%)</t>
    </r>
  </si>
  <si>
    <r>
      <t>TiO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</t>
    </r>
  </si>
  <si>
    <r>
      <t>Al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</t>
    </r>
  </si>
  <si>
    <r>
      <t>Cr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</t>
    </r>
  </si>
  <si>
    <r>
      <t>Na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O </t>
    </r>
  </si>
  <si>
    <r>
      <t>K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O </t>
    </r>
  </si>
  <si>
    <r>
      <t>H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O 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</si>
  <si>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amp</t>
    </r>
    <r>
      <rPr>
        <sz val="10"/>
        <rFont val="Calibri"/>
        <family val="2"/>
        <scheme val="minor"/>
      </rPr>
      <t xml:space="preserve"> (wt.%)</t>
    </r>
  </si>
  <si>
    <r>
      <t>uncertanty (σ</t>
    </r>
    <r>
      <rPr>
        <vertAlign val="subscript"/>
        <sz val="10"/>
        <rFont val="Calibri"/>
        <family val="2"/>
        <scheme val="minor"/>
      </rPr>
      <t>est</t>
    </r>
    <r>
      <rPr>
        <sz val="10"/>
        <rFont val="Calibri"/>
        <family val="2"/>
        <scheme val="minor"/>
      </rPr>
      <t>)</t>
    </r>
  </si>
  <si>
    <r>
      <t>logfO</t>
    </r>
    <r>
      <rPr>
        <b/>
        <vertAlign val="subscript"/>
        <sz val="10"/>
        <rFont val="Calibri"/>
        <family val="2"/>
        <scheme val="minor"/>
      </rPr>
      <t>2</t>
    </r>
  </si>
  <si>
    <r>
      <t>H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  <r>
      <rPr>
        <b/>
        <vertAlign val="subscript"/>
        <sz val="10"/>
        <rFont val="Calibri"/>
        <family val="2"/>
        <scheme val="minor"/>
      </rPr>
      <t>melt</t>
    </r>
    <r>
      <rPr>
        <b/>
        <sz val="10"/>
        <rFont val="Calibri"/>
        <family val="2"/>
        <scheme val="minor"/>
      </rPr>
      <t xml:space="preserve"> (wt.%)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</si>
</sst>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\(0.00\)"/>
    <numFmt numFmtId="166" formatCode="0.000000"/>
    <numFmt numFmtId="167" formatCode="0.000000000000"/>
    <numFmt numFmtId="168" formatCode="0.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b/>
      <sz val="9.35"/>
      <color theme="1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8" fillId="0" borderId="0"/>
  </cellStyleXfs>
  <cellXfs count="96">
    <xf numFmtId="0" fontId="0" fillId="0" borderId="0" xfId="0"/>
    <xf numFmtId="0" fontId="1" fillId="0" borderId="1" xfId="1" applyFont="1" applyFill="1" applyBorder="1" applyAlignment="1">
      <alignment horizontal="right" wrapText="1"/>
    </xf>
    <xf numFmtId="0" fontId="0" fillId="0" borderId="0" xfId="0" applyFill="1"/>
    <xf numFmtId="0" fontId="1" fillId="0" borderId="0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 vertical="center" wrapText="1"/>
    </xf>
    <xf numFmtId="4" fontId="0" fillId="0" borderId="0" xfId="0" applyNumberFormat="1" applyFill="1" applyAlignment="1">
      <alignment horizontal="right" vertical="center" wrapText="1"/>
    </xf>
    <xf numFmtId="2" fontId="0" fillId="0" borderId="0" xfId="0" applyNumberFormat="1" applyFill="1"/>
    <xf numFmtId="0" fontId="4" fillId="0" borderId="0" xfId="2" applyFill="1"/>
    <xf numFmtId="0" fontId="6" fillId="0" borderId="0" xfId="0" applyFont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67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2" fontId="0" fillId="0" borderId="0" xfId="0" applyNumberFormat="1"/>
    <xf numFmtId="2" fontId="0" fillId="3" borderId="0" xfId="0" applyNumberFormat="1" applyFill="1"/>
    <xf numFmtId="2" fontId="0" fillId="2" borderId="0" xfId="0" applyNumberFormat="1" applyFill="1"/>
    <xf numFmtId="2" fontId="0" fillId="4" borderId="0" xfId="0" applyNumberFormat="1" applyFill="1"/>
    <xf numFmtId="0" fontId="0" fillId="0" borderId="0" xfId="0" applyAlignment="1">
      <alignment horizontal="center"/>
    </xf>
    <xf numFmtId="0" fontId="10" fillId="0" borderId="0" xfId="0" applyFont="1"/>
    <xf numFmtId="0" fontId="10" fillId="5" borderId="4" xfId="0" applyFont="1" applyFill="1" applyBorder="1"/>
    <xf numFmtId="0" fontId="11" fillId="5" borderId="3" xfId="0" applyFont="1" applyFill="1" applyBorder="1"/>
    <xf numFmtId="0" fontId="10" fillId="5" borderId="5" xfId="0" applyFont="1" applyFill="1" applyBorder="1"/>
    <xf numFmtId="0" fontId="10" fillId="5" borderId="6" xfId="0" applyFont="1" applyFill="1" applyBorder="1"/>
    <xf numFmtId="0" fontId="10" fillId="5" borderId="0" xfId="0" applyFont="1" applyFill="1"/>
    <xf numFmtId="0" fontId="10" fillId="5" borderId="7" xfId="0" applyFont="1" applyFill="1" applyBorder="1"/>
    <xf numFmtId="0" fontId="10" fillId="5" borderId="8" xfId="0" applyFont="1" applyFill="1" applyBorder="1"/>
    <xf numFmtId="0" fontId="10" fillId="5" borderId="9" xfId="0" applyFont="1" applyFill="1" applyBorder="1" applyAlignment="1">
      <alignment vertical="top"/>
    </xf>
    <xf numFmtId="0" fontId="10" fillId="5" borderId="10" xfId="0" applyFont="1" applyFill="1" applyBorder="1"/>
    <xf numFmtId="0" fontId="11" fillId="0" borderId="0" xfId="0" applyFont="1"/>
    <xf numFmtId="0" fontId="11" fillId="6" borderId="0" xfId="0" applyFont="1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9" xfId="0" applyFill="1" applyBorder="1"/>
    <xf numFmtId="0" fontId="0" fillId="0" borderId="9" xfId="0" applyFont="1" applyFill="1" applyBorder="1"/>
    <xf numFmtId="164" fontId="0" fillId="0" borderId="0" xfId="0" applyNumberFormat="1" applyFont="1" applyFill="1"/>
    <xf numFmtId="2" fontId="13" fillId="0" borderId="0" xfId="0" applyNumberFormat="1" applyFont="1" applyFill="1" applyAlignment="1">
      <alignment horizontal="right"/>
    </xf>
    <xf numFmtId="2" fontId="13" fillId="0" borderId="9" xfId="0" applyNumberFormat="1" applyFont="1" applyFill="1" applyBorder="1" applyAlignment="1">
      <alignment horizontal="right"/>
    </xf>
    <xf numFmtId="2" fontId="13" fillId="0" borderId="0" xfId="0" applyNumberFormat="1" applyFont="1" applyAlignment="1">
      <alignment horizontal="right"/>
    </xf>
    <xf numFmtId="0" fontId="0" fillId="0" borderId="0" xfId="0" applyFont="1"/>
    <xf numFmtId="0" fontId="0" fillId="0" borderId="9" xfId="0" applyFont="1" applyBorder="1"/>
    <xf numFmtId="0" fontId="0" fillId="0" borderId="11" xfId="0" applyFont="1" applyBorder="1"/>
    <xf numFmtId="166" fontId="0" fillId="0" borderId="0" xfId="0" applyNumberFormat="1" applyFont="1" applyBorder="1" applyAlignment="1">
      <alignment horizontal="center"/>
    </xf>
    <xf numFmtId="0" fontId="0" fillId="0" borderId="9" xfId="0" applyBorder="1"/>
    <xf numFmtId="0" fontId="6" fillId="0" borderId="9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7" fontId="0" fillId="0" borderId="9" xfId="0" applyNumberFormat="1" applyBorder="1"/>
    <xf numFmtId="2" fontId="0" fillId="0" borderId="9" xfId="0" applyNumberFormat="1" applyBorder="1"/>
    <xf numFmtId="164" fontId="15" fillId="0" borderId="0" xfId="0" applyNumberFormat="1" applyFont="1"/>
    <xf numFmtId="0" fontId="0" fillId="0" borderId="0" xfId="0" applyFont="1" applyFill="1"/>
    <xf numFmtId="164" fontId="16" fillId="0" borderId="0" xfId="0" applyNumberFormat="1" applyFont="1"/>
    <xf numFmtId="2" fontId="17" fillId="0" borderId="0" xfId="0" applyNumberFormat="1" applyFont="1"/>
    <xf numFmtId="2" fontId="17" fillId="0" borderId="0" xfId="0" applyNumberFormat="1" applyFont="1" applyAlignment="1">
      <alignment horizontal="left"/>
    </xf>
    <xf numFmtId="164" fontId="6" fillId="0" borderId="0" xfId="0" applyNumberFormat="1" applyFont="1"/>
    <xf numFmtId="164" fontId="6" fillId="0" borderId="9" xfId="0" applyNumberFormat="1" applyFont="1" applyBorder="1"/>
    <xf numFmtId="0" fontId="13" fillId="0" borderId="0" xfId="0" applyFont="1" applyAlignment="1">
      <alignment horizontal="left"/>
    </xf>
    <xf numFmtId="164" fontId="20" fillId="0" borderId="9" xfId="0" applyNumberFormat="1" applyFont="1" applyBorder="1"/>
    <xf numFmtId="164" fontId="21" fillId="0" borderId="0" xfId="0" applyNumberFormat="1" applyFont="1"/>
    <xf numFmtId="164" fontId="13" fillId="0" borderId="0" xfId="0" applyNumberFormat="1" applyFont="1"/>
    <xf numFmtId="0" fontId="22" fillId="0" borderId="0" xfId="0" applyFont="1"/>
    <xf numFmtId="0" fontId="16" fillId="0" borderId="0" xfId="0" applyFont="1" applyAlignment="1">
      <alignment horizontal="left"/>
    </xf>
    <xf numFmtId="164" fontId="13" fillId="0" borderId="9" xfId="0" applyNumberFormat="1" applyFont="1" applyBorder="1"/>
    <xf numFmtId="168" fontId="21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24" fillId="0" borderId="0" xfId="0" applyNumberFormat="1" applyFont="1"/>
    <xf numFmtId="0" fontId="6" fillId="0" borderId="9" xfId="0" applyFont="1" applyBorder="1" applyAlignment="1">
      <alignment horizontal="center" wrapText="1"/>
    </xf>
    <xf numFmtId="0" fontId="6" fillId="0" borderId="9" xfId="0" applyFont="1" applyFill="1" applyBorder="1"/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0" fillId="0" borderId="9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_Feuil1" xfId="1" xr:uid="{00000000-0005-0000-0000-000002000000}"/>
    <cellStyle name="常规 2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000"/>
      <color rgb="FF5B9BD5"/>
      <color rgb="FF9E480E"/>
      <color rgb="FF70AD47"/>
      <color rgb="FF264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1426-CD01-4358-9805-EA8A603874F4}">
  <dimension ref="B1:D21"/>
  <sheetViews>
    <sheetView workbookViewId="0">
      <selection activeCell="D20" sqref="D20"/>
    </sheetView>
  </sheetViews>
  <sheetFormatPr baseColWidth="10" defaultColWidth="9.140625" defaultRowHeight="15" x14ac:dyDescent="0.25"/>
  <cols>
    <col min="1" max="3" width="9.140625" style="29"/>
    <col min="4" max="4" width="112.42578125" style="29" customWidth="1"/>
    <col min="5" max="16384" width="9.140625" style="29"/>
  </cols>
  <sheetData>
    <row r="1" spans="2:4" ht="15.75" thickBot="1" x14ac:dyDescent="0.3"/>
    <row r="2" spans="2:4" customFormat="1" ht="21" customHeight="1" x14ac:dyDescent="0.25">
      <c r="B2" s="30"/>
      <c r="C2" s="31" t="s">
        <v>165</v>
      </c>
      <c r="D2" s="32"/>
    </row>
    <row r="3" spans="2:4" x14ac:dyDescent="0.25">
      <c r="B3" s="33"/>
      <c r="C3" s="34" t="s">
        <v>166</v>
      </c>
      <c r="D3" s="35"/>
    </row>
    <row r="4" spans="2:4" x14ac:dyDescent="0.25">
      <c r="B4" s="33"/>
      <c r="C4" s="34" t="s">
        <v>167</v>
      </c>
      <c r="D4" s="35"/>
    </row>
    <row r="5" spans="2:4" ht="15.75" thickBot="1" x14ac:dyDescent="0.3">
      <c r="B5" s="36"/>
      <c r="C5" s="37" t="s">
        <v>168</v>
      </c>
      <c r="D5" s="38"/>
    </row>
    <row r="6" spans="2:4" x14ac:dyDescent="0.25">
      <c r="B6" s="39"/>
    </row>
    <row r="7" spans="2:4" x14ac:dyDescent="0.25">
      <c r="B7" s="39"/>
    </row>
    <row r="8" spans="2:4" x14ac:dyDescent="0.25">
      <c r="B8" s="40" t="s">
        <v>169</v>
      </c>
      <c r="C8" s="29" t="s">
        <v>170</v>
      </c>
      <c r="D8" s="39" t="s">
        <v>177</v>
      </c>
    </row>
    <row r="10" spans="2:4" x14ac:dyDescent="0.25">
      <c r="C10" s="29" t="s">
        <v>171</v>
      </c>
      <c r="D10" s="39" t="s">
        <v>173</v>
      </c>
    </row>
    <row r="12" spans="2:4" x14ac:dyDescent="0.25">
      <c r="C12" s="29" t="s">
        <v>172</v>
      </c>
      <c r="D12" s="39" t="s">
        <v>176</v>
      </c>
    </row>
    <row r="14" spans="2:4" x14ac:dyDescent="0.25">
      <c r="C14" s="29" t="s">
        <v>174</v>
      </c>
      <c r="D14" s="39" t="s">
        <v>175</v>
      </c>
    </row>
    <row r="16" spans="2:4" x14ac:dyDescent="0.25">
      <c r="C16" s="29" t="s">
        <v>232</v>
      </c>
      <c r="D16" s="39" t="s">
        <v>233</v>
      </c>
    </row>
    <row r="18" spans="4:4" x14ac:dyDescent="0.25">
      <c r="D18" s="39"/>
    </row>
    <row r="20" spans="4:4" x14ac:dyDescent="0.25">
      <c r="D20"/>
    </row>
    <row r="21" spans="4:4" x14ac:dyDescent="0.25">
      <c r="D21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62"/>
  <sheetViews>
    <sheetView zoomScale="70" zoomScaleNormal="70" workbookViewId="0">
      <selection activeCell="B165" sqref="B165"/>
    </sheetView>
  </sheetViews>
  <sheetFormatPr baseColWidth="10" defaultRowHeight="15" x14ac:dyDescent="0.25"/>
  <cols>
    <col min="1" max="1" width="11.42578125" style="2"/>
    <col min="2" max="2" width="31.7109375" style="2" bestFit="1" customWidth="1"/>
    <col min="3" max="3" width="14.28515625" style="2" customWidth="1"/>
    <col min="4" max="4" width="17.140625" style="2" customWidth="1"/>
    <col min="5" max="5" width="23.5703125" style="2" customWidth="1"/>
    <col min="6" max="6" width="16.5703125" style="2" customWidth="1"/>
    <col min="7" max="7" width="19.5703125" style="2" customWidth="1"/>
    <col min="8" max="8" width="11.42578125" style="2"/>
    <col min="9" max="9" width="16.7109375" style="2" customWidth="1"/>
    <col min="10" max="10" width="17.140625" style="2" customWidth="1"/>
    <col min="11" max="11" width="13.85546875" style="2" customWidth="1"/>
    <col min="12" max="12" width="15.28515625" style="2" customWidth="1"/>
    <col min="13" max="13" width="14.140625" style="2" customWidth="1"/>
    <col min="14" max="14" width="15.85546875" style="2" bestFit="1" customWidth="1"/>
    <col min="15" max="15" width="16.140625" style="2" customWidth="1"/>
    <col min="16" max="16" width="16.85546875" style="2" customWidth="1"/>
    <col min="17" max="17" width="17.85546875" style="2" customWidth="1"/>
    <col min="18" max="19" width="11.42578125" style="2"/>
    <col min="20" max="20" width="14.85546875" style="2" bestFit="1" customWidth="1"/>
    <col min="21" max="16384" width="11.42578125" style="2"/>
  </cols>
  <sheetData>
    <row r="1" spans="1:62" s="6" customFormat="1" ht="15" customHeight="1" x14ac:dyDescent="0.25">
      <c r="A1" s="94" t="s">
        <v>177</v>
      </c>
      <c r="B1" s="94"/>
      <c r="C1" s="94"/>
      <c r="D1" s="94"/>
      <c r="E1" s="94"/>
      <c r="F1" s="94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s="6" customFormat="1" x14ac:dyDescent="0.25">
      <c r="E2" s="41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s="7" customFormat="1" ht="33.75" customHeight="1" thickBot="1" x14ac:dyDescent="0.3">
      <c r="A3" s="89" t="s">
        <v>0</v>
      </c>
      <c r="B3" s="89" t="s">
        <v>4</v>
      </c>
      <c r="C3" s="89" t="s">
        <v>5</v>
      </c>
      <c r="D3" s="59" t="s">
        <v>178</v>
      </c>
      <c r="E3" s="90" t="s">
        <v>179</v>
      </c>
      <c r="F3" s="90" t="s">
        <v>181</v>
      </c>
      <c r="G3" s="90" t="s">
        <v>180</v>
      </c>
      <c r="H3" s="90" t="s">
        <v>123</v>
      </c>
      <c r="I3" s="90" t="s">
        <v>124</v>
      </c>
      <c r="J3" s="90" t="s">
        <v>125</v>
      </c>
      <c r="K3" s="90" t="s">
        <v>126</v>
      </c>
      <c r="L3" s="90" t="s">
        <v>127</v>
      </c>
      <c r="M3" s="90" t="s">
        <v>128</v>
      </c>
      <c r="N3" s="90" t="s">
        <v>129</v>
      </c>
      <c r="O3" s="90" t="s">
        <v>130</v>
      </c>
      <c r="P3" s="90" t="s">
        <v>131</v>
      </c>
      <c r="Q3" s="90" t="s">
        <v>132</v>
      </c>
      <c r="R3" s="90" t="s">
        <v>133</v>
      </c>
      <c r="S3" s="90" t="s">
        <v>134</v>
      </c>
      <c r="T3" s="90" t="s">
        <v>135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x14ac:dyDescent="0.25">
      <c r="A4" s="2">
        <v>1</v>
      </c>
      <c r="B4" s="2" t="s">
        <v>7</v>
      </c>
      <c r="C4" s="2" t="s">
        <v>1</v>
      </c>
      <c r="D4" s="11">
        <v>4.6830419876716398</v>
      </c>
      <c r="E4" s="10">
        <f t="shared" ref="E4:E35" si="0">LOG10(D4)</f>
        <v>0.67052805163908491</v>
      </c>
      <c r="F4" s="10">
        <f t="shared" ref="F4:F35" si="1">LOG10(1)</f>
        <v>0</v>
      </c>
      <c r="G4" s="10">
        <f t="shared" ref="G4:G30" si="2">LOG10(0.7)</f>
        <v>-0.15490195998574319</v>
      </c>
      <c r="H4" s="10">
        <v>5.7110000000000003</v>
      </c>
      <c r="I4" s="10">
        <f t="shared" ref="I4:I35" si="3">5.711-0.072</f>
        <v>5.6390000000000002</v>
      </c>
      <c r="J4" s="10">
        <f t="shared" ref="J4:J35" si="4">5.711+0.072</f>
        <v>5.7830000000000004</v>
      </c>
      <c r="K4" s="10">
        <v>4800</v>
      </c>
      <c r="L4" s="10">
        <f t="shared" ref="L4:L35" si="5">4800-86</f>
        <v>4714</v>
      </c>
      <c r="M4" s="10">
        <f t="shared" ref="M4:M35" si="6">4800+86</f>
        <v>4886</v>
      </c>
      <c r="N4" s="10">
        <f t="shared" ref="N4:N35" si="7">E4+F4-(G4)</f>
        <v>0.8254300116248281</v>
      </c>
      <c r="O4" s="12">
        <f t="shared" ref="O4:O35" si="8">N4-I4</f>
        <v>-4.8135699883751721</v>
      </c>
      <c r="P4" s="12">
        <f t="shared" ref="P4:P35" si="9">N4-H4</f>
        <v>-4.8855699883751722</v>
      </c>
      <c r="Q4" s="12">
        <f t="shared" ref="Q4:Q35" si="10">N4-J4</f>
        <v>-4.9575699883751723</v>
      </c>
      <c r="R4" s="10">
        <f t="shared" ref="R4:R35" si="11">(-L4/Q4)-273.15</f>
        <v>677.71907719985586</v>
      </c>
      <c r="S4" s="10">
        <f t="shared" ref="S4:S35" si="12">(-K4/P4)-273.15</f>
        <v>709.33515760110299</v>
      </c>
      <c r="T4" s="10">
        <f t="shared" ref="T4:T35" si="13">(-M4/O4)-273.15</f>
        <v>741.89704653713295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x14ac:dyDescent="0.25">
      <c r="A5" s="2">
        <v>2</v>
      </c>
      <c r="B5" s="2" t="s">
        <v>8</v>
      </c>
      <c r="C5" s="2" t="s">
        <v>1</v>
      </c>
      <c r="D5" s="11">
        <v>0.84193077513102199</v>
      </c>
      <c r="E5" s="10">
        <f t="shared" si="0"/>
        <v>-7.4723615405965102E-2</v>
      </c>
      <c r="F5" s="10">
        <f t="shared" si="1"/>
        <v>0</v>
      </c>
      <c r="G5" s="10">
        <f t="shared" si="2"/>
        <v>-0.15490195998574319</v>
      </c>
      <c r="H5" s="10">
        <v>5.7110000000000003</v>
      </c>
      <c r="I5" s="10">
        <f t="shared" si="3"/>
        <v>5.6390000000000002</v>
      </c>
      <c r="J5" s="10">
        <f t="shared" si="4"/>
        <v>5.7830000000000004</v>
      </c>
      <c r="K5" s="10">
        <v>4800</v>
      </c>
      <c r="L5" s="10">
        <f t="shared" si="5"/>
        <v>4714</v>
      </c>
      <c r="M5" s="10">
        <f t="shared" si="6"/>
        <v>4886</v>
      </c>
      <c r="N5" s="10">
        <f t="shared" si="7"/>
        <v>8.0178344579778085E-2</v>
      </c>
      <c r="O5" s="12">
        <f t="shared" si="8"/>
        <v>-5.5588216554202221</v>
      </c>
      <c r="P5" s="12">
        <f t="shared" si="9"/>
        <v>-5.6308216554202222</v>
      </c>
      <c r="Q5" s="12">
        <f t="shared" si="10"/>
        <v>-5.7028216554202222</v>
      </c>
      <c r="R5" s="10">
        <f t="shared" si="11"/>
        <v>553.4583501874198</v>
      </c>
      <c r="S5" s="10">
        <f>(-K5/P5)-273.15</f>
        <v>579.30107974242549</v>
      </c>
      <c r="T5" s="10">
        <f t="shared" si="13"/>
        <v>605.81325927920784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x14ac:dyDescent="0.25">
      <c r="A6" s="2">
        <v>3</v>
      </c>
      <c r="B6" s="2" t="s">
        <v>9</v>
      </c>
      <c r="C6" s="2" t="s">
        <v>1</v>
      </c>
      <c r="D6" s="11">
        <v>3.3388326427366102</v>
      </c>
      <c r="E6" s="10">
        <f t="shared" si="0"/>
        <v>0.52359465081311629</v>
      </c>
      <c r="F6" s="10">
        <f t="shared" si="1"/>
        <v>0</v>
      </c>
      <c r="G6" s="10">
        <f t="shared" si="2"/>
        <v>-0.15490195998574319</v>
      </c>
      <c r="H6" s="10">
        <v>5.7110000000000003</v>
      </c>
      <c r="I6" s="10">
        <f t="shared" si="3"/>
        <v>5.6390000000000002</v>
      </c>
      <c r="J6" s="10">
        <f t="shared" si="4"/>
        <v>5.7830000000000004</v>
      </c>
      <c r="K6" s="10">
        <v>4800</v>
      </c>
      <c r="L6" s="10">
        <f t="shared" si="5"/>
        <v>4714</v>
      </c>
      <c r="M6" s="10">
        <f t="shared" si="6"/>
        <v>4886</v>
      </c>
      <c r="N6" s="10">
        <f t="shared" si="7"/>
        <v>0.67849661079885948</v>
      </c>
      <c r="O6" s="12">
        <f t="shared" si="8"/>
        <v>-4.9605033892011408</v>
      </c>
      <c r="P6" s="12">
        <f t="shared" si="9"/>
        <v>-5.0325033892011408</v>
      </c>
      <c r="Q6" s="12">
        <f t="shared" si="10"/>
        <v>-5.1045033892011409</v>
      </c>
      <c r="R6" s="10">
        <f t="shared" si="11"/>
        <v>650.34826037391372</v>
      </c>
      <c r="S6" s="10">
        <f t="shared" si="12"/>
        <v>680.6496557140822</v>
      </c>
      <c r="T6" s="10">
        <f t="shared" si="13"/>
        <v>711.83067971018181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25">
      <c r="A7" s="2">
        <v>4</v>
      </c>
      <c r="B7" s="2" t="s">
        <v>10</v>
      </c>
      <c r="C7" s="2" t="s">
        <v>1</v>
      </c>
      <c r="D7" s="11">
        <v>10.251202941096601</v>
      </c>
      <c r="E7" s="10">
        <f t="shared" si="0"/>
        <v>1.0107748312480118</v>
      </c>
      <c r="F7" s="10">
        <f t="shared" si="1"/>
        <v>0</v>
      </c>
      <c r="G7" s="10">
        <f t="shared" si="2"/>
        <v>-0.15490195998574319</v>
      </c>
      <c r="H7" s="10">
        <v>5.7110000000000003</v>
      </c>
      <c r="I7" s="10">
        <f t="shared" si="3"/>
        <v>5.6390000000000002</v>
      </c>
      <c r="J7" s="10">
        <f t="shared" si="4"/>
        <v>5.7830000000000004</v>
      </c>
      <c r="K7" s="10">
        <v>4800</v>
      </c>
      <c r="L7" s="10">
        <f t="shared" si="5"/>
        <v>4714</v>
      </c>
      <c r="M7" s="10">
        <f t="shared" si="6"/>
        <v>4886</v>
      </c>
      <c r="N7" s="10">
        <f t="shared" si="7"/>
        <v>1.1656767912337549</v>
      </c>
      <c r="O7" s="12">
        <f t="shared" si="8"/>
        <v>-4.4733232087662458</v>
      </c>
      <c r="P7" s="12">
        <f t="shared" si="9"/>
        <v>-4.545323208766245</v>
      </c>
      <c r="Q7" s="12">
        <f t="shared" si="10"/>
        <v>-4.6173232087662459</v>
      </c>
      <c r="R7" s="10">
        <f t="shared" si="11"/>
        <v>747.78784360822044</v>
      </c>
      <c r="S7" s="10">
        <f t="shared" si="12"/>
        <v>782.88051302107135</v>
      </c>
      <c r="T7" s="10">
        <f t="shared" si="13"/>
        <v>819.10284469162514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x14ac:dyDescent="0.25">
      <c r="A8" s="2">
        <v>5</v>
      </c>
      <c r="B8" s="2" t="s">
        <v>11</v>
      </c>
      <c r="C8" s="2" t="s">
        <v>1</v>
      </c>
      <c r="D8" s="11">
        <v>15.4970794665865</v>
      </c>
      <c r="E8" s="10">
        <f t="shared" si="0"/>
        <v>1.190249860037714</v>
      </c>
      <c r="F8" s="10">
        <f>LOG10(1)</f>
        <v>0</v>
      </c>
      <c r="G8" s="10">
        <f t="shared" si="2"/>
        <v>-0.15490195998574319</v>
      </c>
      <c r="H8" s="10">
        <v>5.7110000000000003</v>
      </c>
      <c r="I8" s="10">
        <f t="shared" si="3"/>
        <v>5.6390000000000002</v>
      </c>
      <c r="J8" s="10">
        <f t="shared" si="4"/>
        <v>5.7830000000000004</v>
      </c>
      <c r="K8" s="10">
        <v>4800</v>
      </c>
      <c r="L8" s="10">
        <f t="shared" si="5"/>
        <v>4714</v>
      </c>
      <c r="M8" s="10">
        <f t="shared" si="6"/>
        <v>4886</v>
      </c>
      <c r="N8" s="10">
        <f t="shared" si="7"/>
        <v>1.3451518200234571</v>
      </c>
      <c r="O8" s="12">
        <f t="shared" si="8"/>
        <v>-4.2938481799765427</v>
      </c>
      <c r="P8" s="12">
        <f t="shared" si="9"/>
        <v>-4.3658481799765436</v>
      </c>
      <c r="Q8" s="12">
        <f t="shared" si="10"/>
        <v>-4.4378481799765428</v>
      </c>
      <c r="R8" s="10">
        <f t="shared" si="11"/>
        <v>789.07651357688326</v>
      </c>
      <c r="S8" s="10">
        <f t="shared" si="12"/>
        <v>826.29272043509047</v>
      </c>
      <c r="T8" s="10">
        <f t="shared" si="13"/>
        <v>864.75702307194581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x14ac:dyDescent="0.25">
      <c r="A9" s="2">
        <v>6</v>
      </c>
      <c r="B9" s="2" t="s">
        <v>12</v>
      </c>
      <c r="C9" s="2" t="s">
        <v>1</v>
      </c>
      <c r="D9" s="11">
        <v>2.6089046285964899</v>
      </c>
      <c r="E9" s="10">
        <f t="shared" si="0"/>
        <v>0.4164582032737239</v>
      </c>
      <c r="F9" s="10">
        <f t="shared" si="1"/>
        <v>0</v>
      </c>
      <c r="G9" s="10">
        <f t="shared" si="2"/>
        <v>-0.15490195998574319</v>
      </c>
      <c r="H9" s="10">
        <v>5.7110000000000003</v>
      </c>
      <c r="I9" s="10">
        <f t="shared" si="3"/>
        <v>5.6390000000000002</v>
      </c>
      <c r="J9" s="10">
        <f t="shared" si="4"/>
        <v>5.7830000000000004</v>
      </c>
      <c r="K9" s="10">
        <v>4800</v>
      </c>
      <c r="L9" s="10">
        <f t="shared" si="5"/>
        <v>4714</v>
      </c>
      <c r="M9" s="10">
        <f t="shared" si="6"/>
        <v>4886</v>
      </c>
      <c r="N9" s="10">
        <f t="shared" si="7"/>
        <v>0.57136016325946715</v>
      </c>
      <c r="O9" s="12">
        <f t="shared" si="8"/>
        <v>-5.0676398367405326</v>
      </c>
      <c r="P9" s="12">
        <f t="shared" si="9"/>
        <v>-5.1396398367405336</v>
      </c>
      <c r="Q9" s="12">
        <f t="shared" si="10"/>
        <v>-5.2116398367405328</v>
      </c>
      <c r="R9" s="10">
        <f t="shared" si="11"/>
        <v>631.36377065001352</v>
      </c>
      <c r="S9" s="10">
        <f t="shared" si="12"/>
        <v>660.76758031124473</v>
      </c>
      <c r="T9" s="10">
        <f t="shared" si="13"/>
        <v>691.00691671226548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x14ac:dyDescent="0.25">
      <c r="A10" s="2">
        <v>7</v>
      </c>
      <c r="B10" s="2" t="s">
        <v>13</v>
      </c>
      <c r="C10" s="2" t="s">
        <v>1</v>
      </c>
      <c r="D10" s="11">
        <v>8.6655218274033992</v>
      </c>
      <c r="E10" s="10">
        <f t="shared" si="0"/>
        <v>0.93779472053384449</v>
      </c>
      <c r="F10" s="10">
        <f t="shared" si="1"/>
        <v>0</v>
      </c>
      <c r="G10" s="10">
        <f t="shared" si="2"/>
        <v>-0.15490195998574319</v>
      </c>
      <c r="H10" s="10">
        <v>5.7110000000000003</v>
      </c>
      <c r="I10" s="10">
        <f t="shared" si="3"/>
        <v>5.6390000000000002</v>
      </c>
      <c r="J10" s="10">
        <f t="shared" si="4"/>
        <v>5.7830000000000004</v>
      </c>
      <c r="K10" s="10">
        <v>4800</v>
      </c>
      <c r="L10" s="10">
        <f t="shared" si="5"/>
        <v>4714</v>
      </c>
      <c r="M10" s="10">
        <f t="shared" si="6"/>
        <v>4886</v>
      </c>
      <c r="N10" s="10">
        <f t="shared" si="7"/>
        <v>1.0926966805195877</v>
      </c>
      <c r="O10" s="12">
        <f t="shared" si="8"/>
        <v>-4.5463033194804128</v>
      </c>
      <c r="P10" s="12">
        <f t="shared" si="9"/>
        <v>-4.6183033194804128</v>
      </c>
      <c r="Q10" s="12">
        <f t="shared" si="10"/>
        <v>-4.6903033194804129</v>
      </c>
      <c r="R10" s="10">
        <f t="shared" si="11"/>
        <v>731.90227037687885</v>
      </c>
      <c r="S10" s="10">
        <f t="shared" si="12"/>
        <v>766.192734322619</v>
      </c>
      <c r="T10" s="10">
        <f t="shared" si="13"/>
        <v>801.56931735483283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x14ac:dyDescent="0.25">
      <c r="A11" s="2">
        <v>8</v>
      </c>
      <c r="B11" s="2" t="s">
        <v>13</v>
      </c>
      <c r="C11" s="2" t="s">
        <v>1</v>
      </c>
      <c r="D11" s="11">
        <v>3.8851926985555001</v>
      </c>
      <c r="E11" s="10">
        <f t="shared" si="0"/>
        <v>0.58941256389469499</v>
      </c>
      <c r="F11" s="10">
        <f t="shared" si="1"/>
        <v>0</v>
      </c>
      <c r="G11" s="10">
        <f t="shared" si="2"/>
        <v>-0.15490195998574319</v>
      </c>
      <c r="H11" s="10">
        <v>5.7110000000000003</v>
      </c>
      <c r="I11" s="10">
        <f t="shared" si="3"/>
        <v>5.6390000000000002</v>
      </c>
      <c r="J11" s="10">
        <f t="shared" si="4"/>
        <v>5.7830000000000004</v>
      </c>
      <c r="K11" s="10">
        <v>4800</v>
      </c>
      <c r="L11" s="10">
        <f t="shared" si="5"/>
        <v>4714</v>
      </c>
      <c r="M11" s="10">
        <f t="shared" si="6"/>
        <v>4886</v>
      </c>
      <c r="N11" s="10">
        <f t="shared" si="7"/>
        <v>0.74431452388043817</v>
      </c>
      <c r="O11" s="12">
        <f t="shared" si="8"/>
        <v>-4.8946854761195624</v>
      </c>
      <c r="P11" s="12">
        <f t="shared" si="9"/>
        <v>-4.9666854761195625</v>
      </c>
      <c r="Q11" s="12">
        <f t="shared" si="10"/>
        <v>-5.0386854761195625</v>
      </c>
      <c r="R11" s="10">
        <f t="shared" si="11"/>
        <v>662.41147180482233</v>
      </c>
      <c r="S11" s="10">
        <f t="shared" si="12"/>
        <v>693.28929298100172</v>
      </c>
      <c r="T11" s="10">
        <f t="shared" si="13"/>
        <v>725.07552926803214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x14ac:dyDescent="0.25">
      <c r="A12" s="2">
        <v>9</v>
      </c>
      <c r="B12" s="2" t="s">
        <v>13</v>
      </c>
      <c r="C12" s="2" t="s">
        <v>1</v>
      </c>
      <c r="D12" s="11">
        <v>4.2727333122052702</v>
      </c>
      <c r="E12" s="10">
        <f t="shared" si="0"/>
        <v>0.63070578665007238</v>
      </c>
      <c r="F12" s="10">
        <f t="shared" si="1"/>
        <v>0</v>
      </c>
      <c r="G12" s="10">
        <f t="shared" si="2"/>
        <v>-0.15490195998574319</v>
      </c>
      <c r="H12" s="10">
        <v>5.7110000000000003</v>
      </c>
      <c r="I12" s="10">
        <f t="shared" si="3"/>
        <v>5.6390000000000002</v>
      </c>
      <c r="J12" s="10">
        <f t="shared" si="4"/>
        <v>5.7830000000000004</v>
      </c>
      <c r="K12" s="10">
        <v>4800</v>
      </c>
      <c r="L12" s="10">
        <f t="shared" si="5"/>
        <v>4714</v>
      </c>
      <c r="M12" s="10">
        <f t="shared" si="6"/>
        <v>4886</v>
      </c>
      <c r="N12" s="10">
        <f t="shared" si="7"/>
        <v>0.78560774663581556</v>
      </c>
      <c r="O12" s="12">
        <f t="shared" si="8"/>
        <v>-4.8533922533641842</v>
      </c>
      <c r="P12" s="12">
        <f t="shared" si="9"/>
        <v>-4.9253922533641852</v>
      </c>
      <c r="Q12" s="12">
        <f t="shared" si="10"/>
        <v>-4.9973922533641844</v>
      </c>
      <c r="R12" s="10">
        <f t="shared" si="11"/>
        <v>670.14197329398985</v>
      </c>
      <c r="S12" s="10">
        <f t="shared" si="12"/>
        <v>701.39167162452122</v>
      </c>
      <c r="T12" s="10">
        <f t="shared" si="13"/>
        <v>733.56854755057418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2">
        <v>10</v>
      </c>
      <c r="B13" s="2" t="s">
        <v>13</v>
      </c>
      <c r="C13" s="2" t="s">
        <v>1</v>
      </c>
      <c r="D13" s="11">
        <v>5.6163426109078802</v>
      </c>
      <c r="E13" s="10">
        <f t="shared" si="0"/>
        <v>0.74945359297649183</v>
      </c>
      <c r="F13" s="10">
        <f t="shared" si="1"/>
        <v>0</v>
      </c>
      <c r="G13" s="10">
        <f t="shared" si="2"/>
        <v>-0.15490195998574319</v>
      </c>
      <c r="H13" s="10">
        <v>5.7110000000000003</v>
      </c>
      <c r="I13" s="10">
        <f t="shared" si="3"/>
        <v>5.6390000000000002</v>
      </c>
      <c r="J13" s="10">
        <f t="shared" si="4"/>
        <v>5.7830000000000004</v>
      </c>
      <c r="K13" s="10">
        <v>4800</v>
      </c>
      <c r="L13" s="10">
        <f t="shared" si="5"/>
        <v>4714</v>
      </c>
      <c r="M13" s="10">
        <f t="shared" si="6"/>
        <v>4886</v>
      </c>
      <c r="N13" s="10">
        <f t="shared" si="7"/>
        <v>0.90435555296223502</v>
      </c>
      <c r="O13" s="12">
        <f t="shared" si="8"/>
        <v>-4.7346444470377653</v>
      </c>
      <c r="P13" s="12">
        <f t="shared" si="9"/>
        <v>-4.8066444470377654</v>
      </c>
      <c r="Q13" s="12">
        <f t="shared" si="10"/>
        <v>-4.8786444470377655</v>
      </c>
      <c r="R13" s="10">
        <f t="shared" si="11"/>
        <v>693.102009379832</v>
      </c>
      <c r="S13" s="10">
        <f t="shared" si="12"/>
        <v>725.46765372684058</v>
      </c>
      <c r="T13" s="10">
        <f t="shared" si="13"/>
        <v>758.81767036158988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2">
        <v>11</v>
      </c>
      <c r="B14" s="2" t="s">
        <v>13</v>
      </c>
      <c r="C14" s="2" t="s">
        <v>1</v>
      </c>
      <c r="D14" s="11">
        <v>4.7470635503764003</v>
      </c>
      <c r="E14" s="10">
        <f t="shared" si="0"/>
        <v>0.67642504578894158</v>
      </c>
      <c r="F14" s="10">
        <f t="shared" si="1"/>
        <v>0</v>
      </c>
      <c r="G14" s="10">
        <f t="shared" si="2"/>
        <v>-0.15490195998574319</v>
      </c>
      <c r="H14" s="10">
        <v>5.7110000000000003</v>
      </c>
      <c r="I14" s="10">
        <f t="shared" si="3"/>
        <v>5.6390000000000002</v>
      </c>
      <c r="J14" s="10">
        <f t="shared" si="4"/>
        <v>5.7830000000000004</v>
      </c>
      <c r="K14" s="10">
        <v>4800</v>
      </c>
      <c r="L14" s="10">
        <f t="shared" si="5"/>
        <v>4714</v>
      </c>
      <c r="M14" s="10">
        <f t="shared" si="6"/>
        <v>4886</v>
      </c>
      <c r="N14" s="10">
        <f t="shared" si="7"/>
        <v>0.83132700577468477</v>
      </c>
      <c r="O14" s="12">
        <f t="shared" si="8"/>
        <v>-4.8076729942253156</v>
      </c>
      <c r="P14" s="12">
        <f t="shared" si="9"/>
        <v>-4.8796729942253156</v>
      </c>
      <c r="Q14" s="12">
        <f t="shared" si="10"/>
        <v>-4.9516729942253157</v>
      </c>
      <c r="R14" s="10">
        <f t="shared" si="11"/>
        <v>678.85147616724851</v>
      </c>
      <c r="S14" s="10">
        <f t="shared" si="12"/>
        <v>710.52247265962251</v>
      </c>
      <c r="T14" s="10">
        <f t="shared" si="13"/>
        <v>743.14208264970728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2">
        <v>12</v>
      </c>
      <c r="B15" s="2" t="s">
        <v>13</v>
      </c>
      <c r="C15" s="2" t="s">
        <v>14</v>
      </c>
      <c r="D15" s="11">
        <v>4.6354755221801698</v>
      </c>
      <c r="E15" s="10">
        <f t="shared" si="0"/>
        <v>0.66609429210854876</v>
      </c>
      <c r="F15" s="10">
        <f t="shared" si="1"/>
        <v>0</v>
      </c>
      <c r="G15" s="10">
        <f t="shared" si="2"/>
        <v>-0.15490195998574319</v>
      </c>
      <c r="H15" s="10">
        <v>5.7110000000000003</v>
      </c>
      <c r="I15" s="10">
        <f t="shared" si="3"/>
        <v>5.6390000000000002</v>
      </c>
      <c r="J15" s="10">
        <f t="shared" si="4"/>
        <v>5.7830000000000004</v>
      </c>
      <c r="K15" s="10">
        <v>4800</v>
      </c>
      <c r="L15" s="10">
        <f t="shared" si="5"/>
        <v>4714</v>
      </c>
      <c r="M15" s="10">
        <f t="shared" si="6"/>
        <v>4886</v>
      </c>
      <c r="N15" s="10">
        <f t="shared" si="7"/>
        <v>0.82099625209429195</v>
      </c>
      <c r="O15" s="12">
        <f t="shared" si="8"/>
        <v>-4.8180037479057081</v>
      </c>
      <c r="P15" s="12">
        <f t="shared" si="9"/>
        <v>-4.8900037479057081</v>
      </c>
      <c r="Q15" s="12">
        <f t="shared" si="10"/>
        <v>-4.9620037479057082</v>
      </c>
      <c r="R15" s="10">
        <f t="shared" si="11"/>
        <v>676.8694355938602</v>
      </c>
      <c r="S15" s="10">
        <f t="shared" si="12"/>
        <v>708.44433968854219</v>
      </c>
      <c r="T15" s="10">
        <f t="shared" si="13"/>
        <v>740.96295126614393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2">
        <v>13</v>
      </c>
      <c r="B16" s="2" t="s">
        <v>13</v>
      </c>
      <c r="C16" s="2" t="s">
        <v>14</v>
      </c>
      <c r="D16" s="11">
        <v>5.0038026608903001</v>
      </c>
      <c r="E16" s="10">
        <f t="shared" si="0"/>
        <v>0.69930017372794517</v>
      </c>
      <c r="F16" s="10">
        <f t="shared" si="1"/>
        <v>0</v>
      </c>
      <c r="G16" s="10">
        <f t="shared" si="2"/>
        <v>-0.15490195998574319</v>
      </c>
      <c r="H16" s="10">
        <v>5.7110000000000003</v>
      </c>
      <c r="I16" s="10">
        <f t="shared" si="3"/>
        <v>5.6390000000000002</v>
      </c>
      <c r="J16" s="10">
        <f t="shared" si="4"/>
        <v>5.7830000000000004</v>
      </c>
      <c r="K16" s="10">
        <v>4800</v>
      </c>
      <c r="L16" s="10">
        <f t="shared" si="5"/>
        <v>4714</v>
      </c>
      <c r="M16" s="10">
        <f t="shared" si="6"/>
        <v>4886</v>
      </c>
      <c r="N16" s="10">
        <f t="shared" si="7"/>
        <v>0.85420213371368836</v>
      </c>
      <c r="O16" s="12">
        <f t="shared" si="8"/>
        <v>-4.7847978662863122</v>
      </c>
      <c r="P16" s="12">
        <f t="shared" si="9"/>
        <v>-4.8567978662863123</v>
      </c>
      <c r="Q16" s="12">
        <f t="shared" si="10"/>
        <v>-4.9287978662863123</v>
      </c>
      <c r="R16" s="10">
        <f t="shared" si="11"/>
        <v>683.26982647420778</v>
      </c>
      <c r="S16" s="10">
        <f t="shared" si="12"/>
        <v>715.15549101485624</v>
      </c>
      <c r="T16" s="10">
        <f t="shared" si="13"/>
        <v>748.00076468052248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x14ac:dyDescent="0.25">
      <c r="A17" s="2">
        <v>14</v>
      </c>
      <c r="B17" s="2" t="s">
        <v>13</v>
      </c>
      <c r="C17" s="2" t="s">
        <v>14</v>
      </c>
      <c r="D17" s="11">
        <v>1.54575185154546</v>
      </c>
      <c r="E17" s="10">
        <f t="shared" si="0"/>
        <v>0.18913977538148685</v>
      </c>
      <c r="F17" s="10">
        <f t="shared" si="1"/>
        <v>0</v>
      </c>
      <c r="G17" s="10">
        <f t="shared" si="2"/>
        <v>-0.15490195998574319</v>
      </c>
      <c r="H17" s="10">
        <v>5.7110000000000003</v>
      </c>
      <c r="I17" s="10">
        <f t="shared" si="3"/>
        <v>5.6390000000000002</v>
      </c>
      <c r="J17" s="10">
        <f t="shared" si="4"/>
        <v>5.7830000000000004</v>
      </c>
      <c r="K17" s="10">
        <v>4800</v>
      </c>
      <c r="L17" s="10">
        <f t="shared" si="5"/>
        <v>4714</v>
      </c>
      <c r="M17" s="10">
        <f t="shared" si="6"/>
        <v>4886</v>
      </c>
      <c r="N17" s="10">
        <f t="shared" si="7"/>
        <v>0.34404173536723004</v>
      </c>
      <c r="O17" s="12">
        <f t="shared" si="8"/>
        <v>-5.2949582646327702</v>
      </c>
      <c r="P17" s="12">
        <f t="shared" si="9"/>
        <v>-5.3669582646327703</v>
      </c>
      <c r="Q17" s="12">
        <f t="shared" si="10"/>
        <v>-5.4389582646327703</v>
      </c>
      <c r="R17" s="10">
        <f t="shared" si="11"/>
        <v>593.56008870451069</v>
      </c>
      <c r="S17" s="10">
        <f t="shared" si="12"/>
        <v>621.21134274251449</v>
      </c>
      <c r="T17" s="10">
        <f t="shared" si="13"/>
        <v>649.61459148613642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25">
      <c r="A18" s="2">
        <v>15</v>
      </c>
      <c r="B18" s="2" t="s">
        <v>13</v>
      </c>
      <c r="C18" s="2" t="s">
        <v>14</v>
      </c>
      <c r="D18" s="11">
        <v>1.6269169051071899</v>
      </c>
      <c r="E18" s="10">
        <f t="shared" si="0"/>
        <v>0.2113653718827741</v>
      </c>
      <c r="F18" s="10">
        <f t="shared" si="1"/>
        <v>0</v>
      </c>
      <c r="G18" s="10">
        <f t="shared" si="2"/>
        <v>-0.15490195998574319</v>
      </c>
      <c r="H18" s="10">
        <v>5.7110000000000003</v>
      </c>
      <c r="I18" s="10">
        <f t="shared" si="3"/>
        <v>5.6390000000000002</v>
      </c>
      <c r="J18" s="10">
        <f t="shared" si="4"/>
        <v>5.7830000000000004</v>
      </c>
      <c r="K18" s="10">
        <v>4800</v>
      </c>
      <c r="L18" s="10">
        <f t="shared" si="5"/>
        <v>4714</v>
      </c>
      <c r="M18" s="10">
        <f t="shared" si="6"/>
        <v>4886</v>
      </c>
      <c r="N18" s="10">
        <f t="shared" si="7"/>
        <v>0.36626733186851729</v>
      </c>
      <c r="O18" s="12">
        <f t="shared" si="8"/>
        <v>-5.272732668131483</v>
      </c>
      <c r="P18" s="12">
        <f t="shared" si="9"/>
        <v>-5.3447326681314831</v>
      </c>
      <c r="Q18" s="12">
        <f t="shared" si="10"/>
        <v>-5.4167326681314831</v>
      </c>
      <c r="R18" s="10">
        <f t="shared" si="11"/>
        <v>597.11631898120004</v>
      </c>
      <c r="S18" s="10">
        <f t="shared" si="12"/>
        <v>624.93046501941853</v>
      </c>
      <c r="T18" s="10">
        <f t="shared" si="13"/>
        <v>653.50422419973916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25">
      <c r="A19" s="2">
        <v>16</v>
      </c>
      <c r="B19" s="2" t="s">
        <v>13</v>
      </c>
      <c r="C19" s="2" t="s">
        <v>14</v>
      </c>
      <c r="D19" s="11">
        <v>9.1147010040242993</v>
      </c>
      <c r="E19" s="10">
        <f t="shared" si="0"/>
        <v>0.95974242675598109</v>
      </c>
      <c r="F19" s="10">
        <f t="shared" si="1"/>
        <v>0</v>
      </c>
      <c r="G19" s="10">
        <f t="shared" si="2"/>
        <v>-0.15490195998574319</v>
      </c>
      <c r="H19" s="10">
        <v>5.7110000000000003</v>
      </c>
      <c r="I19" s="10">
        <f t="shared" si="3"/>
        <v>5.6390000000000002</v>
      </c>
      <c r="J19" s="10">
        <f t="shared" si="4"/>
        <v>5.7830000000000004</v>
      </c>
      <c r="K19" s="10">
        <v>4800</v>
      </c>
      <c r="L19" s="10">
        <f t="shared" si="5"/>
        <v>4714</v>
      </c>
      <c r="M19" s="10">
        <f t="shared" si="6"/>
        <v>4886</v>
      </c>
      <c r="N19" s="10">
        <f t="shared" si="7"/>
        <v>1.1146443867417242</v>
      </c>
      <c r="O19" s="12">
        <f t="shared" si="8"/>
        <v>-4.5243556132582761</v>
      </c>
      <c r="P19" s="12">
        <f t="shared" si="9"/>
        <v>-4.5963556132582761</v>
      </c>
      <c r="Q19" s="12">
        <f t="shared" si="10"/>
        <v>-4.6683556132582762</v>
      </c>
      <c r="R19" s="10">
        <f t="shared" si="11"/>
        <v>736.6274014070591</v>
      </c>
      <c r="S19" s="10">
        <f t="shared" si="12"/>
        <v>771.15562033849335</v>
      </c>
      <c r="T19" s="10">
        <f t="shared" si="13"/>
        <v>806.78279433693331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x14ac:dyDescent="0.25">
      <c r="A20" s="2">
        <v>17</v>
      </c>
      <c r="B20" s="2" t="s">
        <v>13</v>
      </c>
      <c r="C20" s="2" t="s">
        <v>14</v>
      </c>
      <c r="D20" s="11">
        <v>1.31152743122783</v>
      </c>
      <c r="E20" s="10">
        <f t="shared" si="0"/>
        <v>0.11777737849960306</v>
      </c>
      <c r="F20" s="10">
        <f t="shared" si="1"/>
        <v>0</v>
      </c>
      <c r="G20" s="10">
        <f t="shared" si="2"/>
        <v>-0.15490195998574319</v>
      </c>
      <c r="H20" s="10">
        <v>5.7110000000000003</v>
      </c>
      <c r="I20" s="10">
        <f t="shared" si="3"/>
        <v>5.6390000000000002</v>
      </c>
      <c r="J20" s="10">
        <f t="shared" si="4"/>
        <v>5.7830000000000004</v>
      </c>
      <c r="K20" s="10">
        <v>4800</v>
      </c>
      <c r="L20" s="10">
        <f t="shared" si="5"/>
        <v>4714</v>
      </c>
      <c r="M20" s="10">
        <f t="shared" si="6"/>
        <v>4886</v>
      </c>
      <c r="N20" s="10">
        <f t="shared" si="7"/>
        <v>0.27267933848534626</v>
      </c>
      <c r="O20" s="12">
        <f t="shared" si="8"/>
        <v>-5.3663206615146537</v>
      </c>
      <c r="P20" s="12">
        <f t="shared" si="9"/>
        <v>-5.4383206615146538</v>
      </c>
      <c r="Q20" s="12">
        <f t="shared" si="10"/>
        <v>-5.5103206615146538</v>
      </c>
      <c r="R20" s="10">
        <f t="shared" si="11"/>
        <v>582.33560411804342</v>
      </c>
      <c r="S20" s="10">
        <f t="shared" si="12"/>
        <v>609.4754093415537</v>
      </c>
      <c r="T20" s="10">
        <f t="shared" si="13"/>
        <v>637.34348486396971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25">
      <c r="A21" s="2">
        <v>18</v>
      </c>
      <c r="B21" s="2" t="s">
        <v>13</v>
      </c>
      <c r="C21" s="2" t="s">
        <v>14</v>
      </c>
      <c r="D21" s="11">
        <v>1.51044451225092</v>
      </c>
      <c r="E21" s="10">
        <f t="shared" si="0"/>
        <v>0.17910477564315147</v>
      </c>
      <c r="F21" s="10">
        <f t="shared" si="1"/>
        <v>0</v>
      </c>
      <c r="G21" s="10">
        <f t="shared" si="2"/>
        <v>-0.15490195998574319</v>
      </c>
      <c r="H21" s="10">
        <v>5.7110000000000003</v>
      </c>
      <c r="I21" s="10">
        <f t="shared" si="3"/>
        <v>5.6390000000000002</v>
      </c>
      <c r="J21" s="10">
        <f t="shared" si="4"/>
        <v>5.7830000000000004</v>
      </c>
      <c r="K21" s="10">
        <v>4800</v>
      </c>
      <c r="L21" s="10">
        <f t="shared" si="5"/>
        <v>4714</v>
      </c>
      <c r="M21" s="10">
        <f t="shared" si="6"/>
        <v>4886</v>
      </c>
      <c r="N21" s="10">
        <f t="shared" si="7"/>
        <v>0.33400673562889466</v>
      </c>
      <c r="O21" s="12">
        <f t="shared" si="8"/>
        <v>-5.304993264371106</v>
      </c>
      <c r="P21" s="12">
        <f t="shared" si="9"/>
        <v>-5.376993264371106</v>
      </c>
      <c r="Q21" s="12">
        <f t="shared" si="10"/>
        <v>-5.4489932643711061</v>
      </c>
      <c r="R21" s="10">
        <f t="shared" si="11"/>
        <v>591.96393413220983</v>
      </c>
      <c r="S21" s="10">
        <f t="shared" si="12"/>
        <v>619.54220993926776</v>
      </c>
      <c r="T21" s="10">
        <f t="shared" si="13"/>
        <v>647.86907702972803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x14ac:dyDescent="0.25">
      <c r="A22" s="2">
        <v>19</v>
      </c>
      <c r="B22" s="2" t="s">
        <v>13</v>
      </c>
      <c r="C22" s="2" t="s">
        <v>14</v>
      </c>
      <c r="D22" s="11">
        <v>1.43067011729591</v>
      </c>
      <c r="E22" s="10">
        <f t="shared" si="0"/>
        <v>0.15553950604915709</v>
      </c>
      <c r="F22" s="10">
        <f t="shared" si="1"/>
        <v>0</v>
      </c>
      <c r="G22" s="10">
        <f t="shared" si="2"/>
        <v>-0.15490195998574319</v>
      </c>
      <c r="H22" s="10">
        <v>5.7110000000000003</v>
      </c>
      <c r="I22" s="10">
        <f t="shared" si="3"/>
        <v>5.6390000000000002</v>
      </c>
      <c r="J22" s="10">
        <f t="shared" si="4"/>
        <v>5.7830000000000004</v>
      </c>
      <c r="K22" s="10">
        <v>4800</v>
      </c>
      <c r="L22" s="10">
        <f t="shared" si="5"/>
        <v>4714</v>
      </c>
      <c r="M22" s="10">
        <f t="shared" si="6"/>
        <v>4886</v>
      </c>
      <c r="N22" s="10">
        <f t="shared" si="7"/>
        <v>0.3104414660349003</v>
      </c>
      <c r="O22" s="12">
        <f t="shared" si="8"/>
        <v>-5.3285585339650998</v>
      </c>
      <c r="P22" s="12">
        <f t="shared" si="9"/>
        <v>-5.4005585339650999</v>
      </c>
      <c r="Q22" s="12">
        <f t="shared" si="10"/>
        <v>-5.4725585339650999</v>
      </c>
      <c r="R22" s="10">
        <f t="shared" si="11"/>
        <v>588.23868515390882</v>
      </c>
      <c r="S22" s="10">
        <f t="shared" si="12"/>
        <v>615.64695865009571</v>
      </c>
      <c r="T22" s="10">
        <f t="shared" si="13"/>
        <v>643.79591864870031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x14ac:dyDescent="0.25">
      <c r="A23" s="2">
        <v>20</v>
      </c>
      <c r="B23" s="2" t="s">
        <v>13</v>
      </c>
      <c r="C23" s="2" t="s">
        <v>14</v>
      </c>
      <c r="D23" s="11">
        <v>-1.68240685381765</v>
      </c>
      <c r="E23" s="10" t="e">
        <f t="shared" si="0"/>
        <v>#NUM!</v>
      </c>
      <c r="F23" s="10">
        <f t="shared" si="1"/>
        <v>0</v>
      </c>
      <c r="G23" s="10">
        <f t="shared" si="2"/>
        <v>-0.15490195998574319</v>
      </c>
      <c r="H23" s="10">
        <v>5.7110000000000003</v>
      </c>
      <c r="I23" s="10">
        <f t="shared" si="3"/>
        <v>5.6390000000000002</v>
      </c>
      <c r="J23" s="10">
        <f t="shared" si="4"/>
        <v>5.7830000000000004</v>
      </c>
      <c r="K23" s="10">
        <v>4800</v>
      </c>
      <c r="L23" s="10">
        <f t="shared" si="5"/>
        <v>4714</v>
      </c>
      <c r="M23" s="10">
        <f t="shared" si="6"/>
        <v>4886</v>
      </c>
      <c r="N23" s="10" t="e">
        <f t="shared" si="7"/>
        <v>#NUM!</v>
      </c>
      <c r="O23" s="12" t="e">
        <f t="shared" si="8"/>
        <v>#NUM!</v>
      </c>
      <c r="P23" s="12" t="e">
        <f t="shared" si="9"/>
        <v>#NUM!</v>
      </c>
      <c r="Q23" s="12" t="e">
        <f t="shared" si="10"/>
        <v>#NUM!</v>
      </c>
      <c r="R23" s="10" t="e">
        <f t="shared" si="11"/>
        <v>#NUM!</v>
      </c>
      <c r="S23" s="10" t="e">
        <f t="shared" si="12"/>
        <v>#NUM!</v>
      </c>
      <c r="T23" s="10" t="e">
        <f t="shared" si="13"/>
        <v>#NUM!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x14ac:dyDescent="0.25">
      <c r="A24" s="2">
        <v>21</v>
      </c>
      <c r="B24" s="2" t="s">
        <v>13</v>
      </c>
      <c r="C24" s="2" t="s">
        <v>14</v>
      </c>
      <c r="D24" s="11">
        <v>2.87082719350277</v>
      </c>
      <c r="E24" s="10">
        <f t="shared" si="0"/>
        <v>0.45800705137254755</v>
      </c>
      <c r="F24" s="10">
        <f t="shared" si="1"/>
        <v>0</v>
      </c>
      <c r="G24" s="10">
        <f t="shared" si="2"/>
        <v>-0.15490195998574319</v>
      </c>
      <c r="H24" s="10">
        <v>5.7110000000000003</v>
      </c>
      <c r="I24" s="10">
        <f t="shared" si="3"/>
        <v>5.6390000000000002</v>
      </c>
      <c r="J24" s="10">
        <f t="shared" si="4"/>
        <v>5.7830000000000004</v>
      </c>
      <c r="K24" s="10">
        <v>4800</v>
      </c>
      <c r="L24" s="10">
        <f t="shared" si="5"/>
        <v>4714</v>
      </c>
      <c r="M24" s="10">
        <f t="shared" si="6"/>
        <v>4886</v>
      </c>
      <c r="N24" s="10">
        <f t="shared" si="7"/>
        <v>0.61290901135829068</v>
      </c>
      <c r="O24" s="12">
        <f t="shared" si="8"/>
        <v>-5.0260909886417098</v>
      </c>
      <c r="P24" s="12">
        <f t="shared" si="9"/>
        <v>-5.0980909886417098</v>
      </c>
      <c r="Q24" s="12">
        <f t="shared" si="10"/>
        <v>-5.1700909886417099</v>
      </c>
      <c r="R24" s="10">
        <f t="shared" si="11"/>
        <v>638.63279267353198</v>
      </c>
      <c r="S24" s="10">
        <f t="shared" si="12"/>
        <v>668.37889987529809</v>
      </c>
      <c r="T24" s="10">
        <f t="shared" si="13"/>
        <v>698.97724780385067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x14ac:dyDescent="0.25">
      <c r="A25" s="2">
        <v>22</v>
      </c>
      <c r="B25" s="2" t="s">
        <v>13</v>
      </c>
      <c r="C25" s="2" t="s">
        <v>14</v>
      </c>
      <c r="D25" s="11">
        <v>4.4386876879694803</v>
      </c>
      <c r="E25" s="10">
        <f t="shared" si="0"/>
        <v>0.64725458855699114</v>
      </c>
      <c r="F25" s="10">
        <f t="shared" si="1"/>
        <v>0</v>
      </c>
      <c r="G25" s="10">
        <f t="shared" si="2"/>
        <v>-0.15490195998574319</v>
      </c>
      <c r="H25" s="10">
        <v>5.7110000000000003</v>
      </c>
      <c r="I25" s="10">
        <f t="shared" si="3"/>
        <v>5.6390000000000002</v>
      </c>
      <c r="J25" s="10">
        <f t="shared" si="4"/>
        <v>5.7830000000000004</v>
      </c>
      <c r="K25" s="10">
        <v>4800</v>
      </c>
      <c r="L25" s="10">
        <f t="shared" si="5"/>
        <v>4714</v>
      </c>
      <c r="M25" s="10">
        <f t="shared" si="6"/>
        <v>4886</v>
      </c>
      <c r="N25" s="10">
        <f t="shared" si="7"/>
        <v>0.80215654854273433</v>
      </c>
      <c r="O25" s="12">
        <f t="shared" si="8"/>
        <v>-4.8368434514572662</v>
      </c>
      <c r="P25" s="12">
        <f t="shared" si="9"/>
        <v>-4.9088434514572663</v>
      </c>
      <c r="Q25" s="12">
        <f t="shared" si="10"/>
        <v>-4.9808434514572664</v>
      </c>
      <c r="R25" s="10">
        <f t="shared" si="11"/>
        <v>673.27605131883945</v>
      </c>
      <c r="S25" s="10">
        <f t="shared" si="12"/>
        <v>704.67706812030144</v>
      </c>
      <c r="T25" s="10">
        <f t="shared" si="13"/>
        <v>737.01293974284488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x14ac:dyDescent="0.25">
      <c r="A26" s="2">
        <v>23</v>
      </c>
      <c r="B26" s="2" t="s">
        <v>13</v>
      </c>
      <c r="C26" s="2" t="s">
        <v>14</v>
      </c>
      <c r="D26" s="11">
        <v>-1.3374547283720899</v>
      </c>
      <c r="E26" s="10" t="e">
        <f t="shared" si="0"/>
        <v>#NUM!</v>
      </c>
      <c r="F26" s="10">
        <f t="shared" si="1"/>
        <v>0</v>
      </c>
      <c r="G26" s="10">
        <f t="shared" si="2"/>
        <v>-0.15490195998574319</v>
      </c>
      <c r="H26" s="10">
        <v>5.7110000000000003</v>
      </c>
      <c r="I26" s="10">
        <f t="shared" si="3"/>
        <v>5.6390000000000002</v>
      </c>
      <c r="J26" s="10">
        <f t="shared" si="4"/>
        <v>5.7830000000000004</v>
      </c>
      <c r="K26" s="10">
        <v>4800</v>
      </c>
      <c r="L26" s="10">
        <f t="shared" si="5"/>
        <v>4714</v>
      </c>
      <c r="M26" s="10">
        <f t="shared" si="6"/>
        <v>4886</v>
      </c>
      <c r="N26" s="10" t="e">
        <f t="shared" si="7"/>
        <v>#NUM!</v>
      </c>
      <c r="O26" s="12" t="e">
        <f t="shared" si="8"/>
        <v>#NUM!</v>
      </c>
      <c r="P26" s="12" t="e">
        <f t="shared" si="9"/>
        <v>#NUM!</v>
      </c>
      <c r="Q26" s="12" t="e">
        <f t="shared" si="10"/>
        <v>#NUM!</v>
      </c>
      <c r="R26" s="10" t="e">
        <f t="shared" si="11"/>
        <v>#NUM!</v>
      </c>
      <c r="S26" s="10" t="e">
        <f t="shared" si="12"/>
        <v>#NUM!</v>
      </c>
      <c r="T26" s="10" t="e">
        <f t="shared" si="13"/>
        <v>#NUM!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x14ac:dyDescent="0.25">
      <c r="A27" s="2">
        <v>24</v>
      </c>
      <c r="B27" s="2" t="s">
        <v>13</v>
      </c>
      <c r="C27" s="2" t="s">
        <v>14</v>
      </c>
      <c r="D27" s="11">
        <v>0.74346643487293995</v>
      </c>
      <c r="E27" s="10">
        <f t="shared" si="0"/>
        <v>-0.12873863370358368</v>
      </c>
      <c r="F27" s="10">
        <f t="shared" si="1"/>
        <v>0</v>
      </c>
      <c r="G27" s="10">
        <f t="shared" si="2"/>
        <v>-0.15490195998574319</v>
      </c>
      <c r="H27" s="10">
        <v>5.7110000000000003</v>
      </c>
      <c r="I27" s="10">
        <f t="shared" si="3"/>
        <v>5.6390000000000002</v>
      </c>
      <c r="J27" s="10">
        <f t="shared" si="4"/>
        <v>5.7830000000000004</v>
      </c>
      <c r="K27" s="10">
        <v>4800</v>
      </c>
      <c r="L27" s="10">
        <f t="shared" si="5"/>
        <v>4714</v>
      </c>
      <c r="M27" s="10">
        <f t="shared" si="6"/>
        <v>4886</v>
      </c>
      <c r="N27" s="10">
        <f t="shared" si="7"/>
        <v>2.6163326282159505E-2</v>
      </c>
      <c r="O27" s="12">
        <f t="shared" si="8"/>
        <v>-5.6128366737178403</v>
      </c>
      <c r="P27" s="12">
        <f t="shared" si="9"/>
        <v>-5.6848366737178404</v>
      </c>
      <c r="Q27" s="12">
        <f t="shared" si="10"/>
        <v>-5.7568366737178405</v>
      </c>
      <c r="R27" s="10">
        <f t="shared" si="11"/>
        <v>545.70248221843985</v>
      </c>
      <c r="S27" s="10">
        <f t="shared" si="12"/>
        <v>571.20143443810434</v>
      </c>
      <c r="T27" s="10">
        <f t="shared" si="13"/>
        <v>597.35457443002758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x14ac:dyDescent="0.25">
      <c r="A28" s="2">
        <v>25</v>
      </c>
      <c r="B28" s="2" t="s">
        <v>13</v>
      </c>
      <c r="C28" s="2" t="s">
        <v>14</v>
      </c>
      <c r="D28" s="11">
        <v>2.4688554913651899</v>
      </c>
      <c r="E28" s="10">
        <f t="shared" si="0"/>
        <v>0.39249567027240068</v>
      </c>
      <c r="F28" s="10">
        <f t="shared" si="1"/>
        <v>0</v>
      </c>
      <c r="G28" s="10">
        <f t="shared" si="2"/>
        <v>-0.15490195998574319</v>
      </c>
      <c r="H28" s="10">
        <v>5.7110000000000003</v>
      </c>
      <c r="I28" s="10">
        <f t="shared" si="3"/>
        <v>5.6390000000000002</v>
      </c>
      <c r="J28" s="10">
        <f t="shared" si="4"/>
        <v>5.7830000000000004</v>
      </c>
      <c r="K28" s="10">
        <v>4800</v>
      </c>
      <c r="L28" s="10">
        <f t="shared" si="5"/>
        <v>4714</v>
      </c>
      <c r="M28" s="10">
        <f t="shared" si="6"/>
        <v>4886</v>
      </c>
      <c r="N28" s="10">
        <f t="shared" si="7"/>
        <v>0.54739763025814381</v>
      </c>
      <c r="O28" s="12">
        <f t="shared" si="8"/>
        <v>-5.0916023697418566</v>
      </c>
      <c r="P28" s="12">
        <f t="shared" si="9"/>
        <v>-5.1636023697418567</v>
      </c>
      <c r="Q28" s="12">
        <f t="shared" si="10"/>
        <v>-5.2356023697418568</v>
      </c>
      <c r="R28" s="10">
        <f t="shared" si="11"/>
        <v>627.22395262169721</v>
      </c>
      <c r="S28" s="10">
        <f t="shared" si="12"/>
        <v>656.43358453924986</v>
      </c>
      <c r="T28" s="10">
        <f t="shared" si="13"/>
        <v>686.46931926112279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x14ac:dyDescent="0.25">
      <c r="A29" s="2">
        <v>26</v>
      </c>
      <c r="B29" s="2" t="s">
        <v>13</v>
      </c>
      <c r="C29" s="2" t="s">
        <v>14</v>
      </c>
      <c r="D29" s="11">
        <v>2.4447411944024702</v>
      </c>
      <c r="E29" s="10">
        <f t="shared" si="0"/>
        <v>0.38823289053856647</v>
      </c>
      <c r="F29" s="10">
        <f t="shared" si="1"/>
        <v>0</v>
      </c>
      <c r="G29" s="10">
        <f t="shared" si="2"/>
        <v>-0.15490195998574319</v>
      </c>
      <c r="H29" s="10">
        <v>5.7110000000000003</v>
      </c>
      <c r="I29" s="10">
        <f t="shared" si="3"/>
        <v>5.6390000000000002</v>
      </c>
      <c r="J29" s="10">
        <f t="shared" si="4"/>
        <v>5.7830000000000004</v>
      </c>
      <c r="K29" s="10">
        <v>4800</v>
      </c>
      <c r="L29" s="10">
        <f t="shared" si="5"/>
        <v>4714</v>
      </c>
      <c r="M29" s="10">
        <f t="shared" si="6"/>
        <v>4886</v>
      </c>
      <c r="N29" s="10">
        <f t="shared" si="7"/>
        <v>0.54313485052430965</v>
      </c>
      <c r="O29" s="12">
        <f t="shared" si="8"/>
        <v>-5.0958651494756904</v>
      </c>
      <c r="P29" s="12">
        <f t="shared" si="9"/>
        <v>-5.1678651494756904</v>
      </c>
      <c r="Q29" s="12">
        <f t="shared" si="10"/>
        <v>-5.2398651494756905</v>
      </c>
      <c r="R29" s="10">
        <f t="shared" si="11"/>
        <v>626.49147273364292</v>
      </c>
      <c r="S29" s="10">
        <f t="shared" si="12"/>
        <v>655.66680561788417</v>
      </c>
      <c r="T29" s="10">
        <f t="shared" si="13"/>
        <v>685.66658102799613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x14ac:dyDescent="0.25">
      <c r="A30" s="2">
        <v>27</v>
      </c>
      <c r="B30" s="2" t="s">
        <v>13</v>
      </c>
      <c r="C30" s="2" t="s">
        <v>14</v>
      </c>
      <c r="D30" s="11">
        <v>1.51820398277442</v>
      </c>
      <c r="E30" s="10">
        <f t="shared" si="0"/>
        <v>0.18133012639594145</v>
      </c>
      <c r="F30" s="10">
        <f t="shared" si="1"/>
        <v>0</v>
      </c>
      <c r="G30" s="10">
        <f t="shared" si="2"/>
        <v>-0.15490195998574319</v>
      </c>
      <c r="H30" s="10">
        <v>5.7110000000000003</v>
      </c>
      <c r="I30" s="10">
        <f t="shared" si="3"/>
        <v>5.6390000000000002</v>
      </c>
      <c r="J30" s="10">
        <f t="shared" si="4"/>
        <v>5.7830000000000004</v>
      </c>
      <c r="K30" s="10">
        <v>4800</v>
      </c>
      <c r="L30" s="10">
        <f t="shared" si="5"/>
        <v>4714</v>
      </c>
      <c r="M30" s="10">
        <f t="shared" si="6"/>
        <v>4886</v>
      </c>
      <c r="N30" s="10">
        <f t="shared" si="7"/>
        <v>0.33623208638168467</v>
      </c>
      <c r="O30" s="12">
        <f t="shared" si="8"/>
        <v>-5.3027679136183155</v>
      </c>
      <c r="P30" s="12">
        <f t="shared" si="9"/>
        <v>-5.3747679136183155</v>
      </c>
      <c r="Q30" s="12">
        <f t="shared" si="10"/>
        <v>-5.4467679136183156</v>
      </c>
      <c r="R30" s="10">
        <f t="shared" si="11"/>
        <v>592.31738813926552</v>
      </c>
      <c r="S30" s="10">
        <f t="shared" si="12"/>
        <v>619.911817206656</v>
      </c>
      <c r="T30" s="10">
        <f t="shared" si="13"/>
        <v>648.2555903619708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x14ac:dyDescent="0.25">
      <c r="A31" s="2">
        <v>28</v>
      </c>
      <c r="B31" s="2" t="s">
        <v>15</v>
      </c>
      <c r="C31" s="2" t="s">
        <v>3</v>
      </c>
      <c r="D31" s="11">
        <v>2726.2271088023099</v>
      </c>
      <c r="E31" s="10">
        <f t="shared" si="0"/>
        <v>3.4355620319796669</v>
      </c>
      <c r="F31" s="10">
        <f t="shared" si="1"/>
        <v>0</v>
      </c>
      <c r="G31" s="10">
        <f t="shared" ref="G31:G62" si="14">LOG10(0.6)</f>
        <v>-0.22184874961635639</v>
      </c>
      <c r="H31" s="10">
        <v>5.7110000000000003</v>
      </c>
      <c r="I31" s="10">
        <f t="shared" si="3"/>
        <v>5.6390000000000002</v>
      </c>
      <c r="J31" s="10">
        <f t="shared" si="4"/>
        <v>5.7830000000000004</v>
      </c>
      <c r="K31" s="10">
        <v>4800</v>
      </c>
      <c r="L31" s="10">
        <f t="shared" si="5"/>
        <v>4714</v>
      </c>
      <c r="M31" s="10">
        <f t="shared" si="6"/>
        <v>4886</v>
      </c>
      <c r="N31" s="10">
        <f t="shared" si="7"/>
        <v>3.6574107815960235</v>
      </c>
      <c r="O31" s="12">
        <f t="shared" si="8"/>
        <v>-1.9815892184039767</v>
      </c>
      <c r="P31" s="12">
        <f t="shared" si="9"/>
        <v>-2.0535892184039768</v>
      </c>
      <c r="Q31" s="12">
        <f t="shared" si="10"/>
        <v>-2.1255892184039769</v>
      </c>
      <c r="R31" s="10">
        <f t="shared" si="11"/>
        <v>1944.5880084471642</v>
      </c>
      <c r="S31" s="10">
        <f t="shared" si="12"/>
        <v>2064.2210559945861</v>
      </c>
      <c r="T31" s="10">
        <f t="shared" si="13"/>
        <v>2192.5477110196989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x14ac:dyDescent="0.25">
      <c r="A32" s="2">
        <v>29</v>
      </c>
      <c r="B32" s="2" t="s">
        <v>16</v>
      </c>
      <c r="C32" s="2" t="s">
        <v>3</v>
      </c>
      <c r="D32" s="11">
        <v>49.235195926154901</v>
      </c>
      <c r="E32" s="10">
        <f t="shared" si="0"/>
        <v>1.6922756704870081</v>
      </c>
      <c r="F32" s="10">
        <f t="shared" si="1"/>
        <v>0</v>
      </c>
      <c r="G32" s="10">
        <f t="shared" si="14"/>
        <v>-0.22184874961635639</v>
      </c>
      <c r="H32" s="10">
        <v>5.7110000000000003</v>
      </c>
      <c r="I32" s="10">
        <f t="shared" si="3"/>
        <v>5.6390000000000002</v>
      </c>
      <c r="J32" s="10">
        <f t="shared" si="4"/>
        <v>5.7830000000000004</v>
      </c>
      <c r="K32" s="10">
        <v>4800</v>
      </c>
      <c r="L32" s="10">
        <f t="shared" si="5"/>
        <v>4714</v>
      </c>
      <c r="M32" s="10">
        <f t="shared" si="6"/>
        <v>4886</v>
      </c>
      <c r="N32" s="10">
        <f t="shared" si="7"/>
        <v>1.9141244201033645</v>
      </c>
      <c r="O32" s="12">
        <f t="shared" si="8"/>
        <v>-3.7248755798966355</v>
      </c>
      <c r="P32" s="12">
        <f t="shared" si="9"/>
        <v>-3.7968755798966356</v>
      </c>
      <c r="Q32" s="12">
        <f t="shared" si="10"/>
        <v>-3.8688755798966357</v>
      </c>
      <c r="R32" s="10">
        <f t="shared" si="11"/>
        <v>945.29187093913822</v>
      </c>
      <c r="S32" s="10">
        <f t="shared" si="12"/>
        <v>991.04733778336583</v>
      </c>
      <c r="T32" s="10">
        <f t="shared" si="13"/>
        <v>1038.5716656497252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7" x14ac:dyDescent="0.25">
      <c r="A33" s="2">
        <v>30</v>
      </c>
      <c r="B33" s="2" t="s">
        <v>17</v>
      </c>
      <c r="C33" s="2" t="s">
        <v>3</v>
      </c>
      <c r="D33" s="11">
        <v>16.629105768592598</v>
      </c>
      <c r="E33" s="10">
        <f t="shared" si="0"/>
        <v>1.2208688956291627</v>
      </c>
      <c r="F33" s="10">
        <f t="shared" si="1"/>
        <v>0</v>
      </c>
      <c r="G33" s="10">
        <f t="shared" si="14"/>
        <v>-0.22184874961635639</v>
      </c>
      <c r="H33" s="10">
        <v>5.7110000000000003</v>
      </c>
      <c r="I33" s="10">
        <f t="shared" si="3"/>
        <v>5.6390000000000002</v>
      </c>
      <c r="J33" s="10">
        <f t="shared" si="4"/>
        <v>5.7830000000000004</v>
      </c>
      <c r="K33" s="10">
        <v>4800</v>
      </c>
      <c r="L33" s="10">
        <f t="shared" si="5"/>
        <v>4714</v>
      </c>
      <c r="M33" s="10">
        <f t="shared" si="6"/>
        <v>4886</v>
      </c>
      <c r="N33" s="10">
        <f t="shared" si="7"/>
        <v>1.442717645245519</v>
      </c>
      <c r="O33" s="12">
        <f t="shared" si="8"/>
        <v>-4.196282354754481</v>
      </c>
      <c r="P33" s="12">
        <f t="shared" si="9"/>
        <v>-4.268282354754481</v>
      </c>
      <c r="Q33" s="12">
        <f t="shared" si="10"/>
        <v>-4.3402823547544811</v>
      </c>
      <c r="R33" s="10">
        <f t="shared" si="11"/>
        <v>812.95445466436934</v>
      </c>
      <c r="S33" s="10">
        <f t="shared" si="12"/>
        <v>851.4241497521208</v>
      </c>
      <c r="T33" s="10">
        <f t="shared" si="13"/>
        <v>891.21397433172103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7" x14ac:dyDescent="0.25">
      <c r="A34" s="2">
        <v>31</v>
      </c>
      <c r="B34" s="2" t="s">
        <v>18</v>
      </c>
      <c r="C34" s="2" t="s">
        <v>3</v>
      </c>
      <c r="D34" s="11">
        <v>2.28210176526777</v>
      </c>
      <c r="E34" s="10">
        <f t="shared" si="0"/>
        <v>0.35833500691340259</v>
      </c>
      <c r="F34" s="10">
        <f t="shared" si="1"/>
        <v>0</v>
      </c>
      <c r="G34" s="10">
        <f t="shared" si="14"/>
        <v>-0.22184874961635639</v>
      </c>
      <c r="H34" s="10">
        <v>5.7110000000000003</v>
      </c>
      <c r="I34" s="10">
        <f t="shared" si="3"/>
        <v>5.6390000000000002</v>
      </c>
      <c r="J34" s="10">
        <f t="shared" si="4"/>
        <v>5.7830000000000004</v>
      </c>
      <c r="K34" s="10">
        <v>4800</v>
      </c>
      <c r="L34" s="10">
        <f t="shared" si="5"/>
        <v>4714</v>
      </c>
      <c r="M34" s="10">
        <f t="shared" si="6"/>
        <v>4886</v>
      </c>
      <c r="N34" s="10">
        <f t="shared" si="7"/>
        <v>0.58018375652975895</v>
      </c>
      <c r="O34" s="12">
        <f t="shared" si="8"/>
        <v>-5.0588162434702415</v>
      </c>
      <c r="P34" s="12">
        <f t="shared" si="9"/>
        <v>-5.1308162434702416</v>
      </c>
      <c r="Q34" s="12">
        <f t="shared" si="10"/>
        <v>-5.2028162434702416</v>
      </c>
      <c r="R34" s="10">
        <f t="shared" si="11"/>
        <v>632.8977594065085</v>
      </c>
      <c r="S34" s="10">
        <f t="shared" si="12"/>
        <v>662.3736617777422</v>
      </c>
      <c r="T34" s="10">
        <f t="shared" si="13"/>
        <v>692.68860034582065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7" x14ac:dyDescent="0.25">
      <c r="A35" s="2">
        <v>32</v>
      </c>
      <c r="B35" s="2" t="s">
        <v>19</v>
      </c>
      <c r="C35" s="2" t="s">
        <v>3</v>
      </c>
      <c r="D35" s="11">
        <v>78.332407741975203</v>
      </c>
      <c r="E35" s="10">
        <f t="shared" si="0"/>
        <v>1.8939414758721471</v>
      </c>
      <c r="F35" s="10">
        <f t="shared" si="1"/>
        <v>0</v>
      </c>
      <c r="G35" s="10">
        <f t="shared" si="14"/>
        <v>-0.22184874961635639</v>
      </c>
      <c r="H35" s="10">
        <v>5.7110000000000003</v>
      </c>
      <c r="I35" s="10">
        <f t="shared" si="3"/>
        <v>5.6390000000000002</v>
      </c>
      <c r="J35" s="10">
        <f t="shared" si="4"/>
        <v>5.7830000000000004</v>
      </c>
      <c r="K35" s="10">
        <v>4800</v>
      </c>
      <c r="L35" s="10">
        <f t="shared" si="5"/>
        <v>4714</v>
      </c>
      <c r="M35" s="10">
        <f t="shared" si="6"/>
        <v>4886</v>
      </c>
      <c r="N35" s="10">
        <f t="shared" si="7"/>
        <v>2.1157902254885035</v>
      </c>
      <c r="O35" s="12">
        <f t="shared" si="8"/>
        <v>-3.5232097745114968</v>
      </c>
      <c r="P35" s="12">
        <f t="shared" si="9"/>
        <v>-3.5952097745114968</v>
      </c>
      <c r="Q35" s="12">
        <f t="shared" si="10"/>
        <v>-3.6672097745114969</v>
      </c>
      <c r="R35" s="10">
        <f t="shared" si="11"/>
        <v>1012.2959629672929</v>
      </c>
      <c r="S35" s="10">
        <f t="shared" si="12"/>
        <v>1061.9598547934397</v>
      </c>
      <c r="T35" s="10">
        <f t="shared" si="13"/>
        <v>1113.6536003270508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7" x14ac:dyDescent="0.25">
      <c r="A36" s="2">
        <v>33</v>
      </c>
      <c r="B36" s="2" t="s">
        <v>20</v>
      </c>
      <c r="C36" s="2" t="s">
        <v>3</v>
      </c>
      <c r="D36" s="11">
        <v>329.34514386889799</v>
      </c>
      <c r="E36" s="10">
        <f t="shared" ref="E36:E67" si="15">LOG10(D36)</f>
        <v>2.5176512642357403</v>
      </c>
      <c r="F36" s="10">
        <f t="shared" ref="F36:F67" si="16">LOG10(1)</f>
        <v>0</v>
      </c>
      <c r="G36" s="10">
        <f t="shared" si="14"/>
        <v>-0.22184874961635639</v>
      </c>
      <c r="H36" s="10">
        <v>5.7110000000000003</v>
      </c>
      <c r="I36" s="10">
        <f t="shared" ref="I36:I67" si="17">5.711-0.072</f>
        <v>5.6390000000000002</v>
      </c>
      <c r="J36" s="10">
        <f t="shared" ref="J36:J67" si="18">5.711+0.072</f>
        <v>5.7830000000000004</v>
      </c>
      <c r="K36" s="10">
        <v>4800</v>
      </c>
      <c r="L36" s="10">
        <f t="shared" ref="L36:L67" si="19">4800-86</f>
        <v>4714</v>
      </c>
      <c r="M36" s="10">
        <f t="shared" ref="M36:M67" si="20">4800+86</f>
        <v>4886</v>
      </c>
      <c r="N36" s="10">
        <f t="shared" ref="N36:N67" si="21">E36+F36-(G36)</f>
        <v>2.7395000138520968</v>
      </c>
      <c r="O36" s="12">
        <f t="shared" ref="O36:O67" si="22">N36-I36</f>
        <v>-2.8994999861479034</v>
      </c>
      <c r="P36" s="12">
        <f t="shared" ref="P36:P67" si="23">N36-H36</f>
        <v>-2.9714999861479034</v>
      </c>
      <c r="Q36" s="12">
        <f t="shared" ref="Q36:Q67" si="24">N36-J36</f>
        <v>-3.0434999861479035</v>
      </c>
      <c r="R36" s="10">
        <f t="shared" ref="R36:R67" si="25">(-L36/Q36)-273.15</f>
        <v>1275.7246579448533</v>
      </c>
      <c r="S36" s="10">
        <f t="shared" ref="S36:S67" si="26">(-K36/P36)-273.15</f>
        <v>1342.1957924872709</v>
      </c>
      <c r="T36" s="10">
        <f t="shared" ref="T36:T67" si="27">(-M36/O36)-273.15</f>
        <v>1411.9681318649486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7" x14ac:dyDescent="0.25">
      <c r="A37" s="2">
        <v>34</v>
      </c>
      <c r="B37" s="2" t="s">
        <v>21</v>
      </c>
      <c r="C37" s="2" t="s">
        <v>3</v>
      </c>
      <c r="D37" s="11">
        <v>5.8373300604504204</v>
      </c>
      <c r="E37" s="10">
        <f t="shared" si="15"/>
        <v>0.76621425033940416</v>
      </c>
      <c r="F37" s="10">
        <f t="shared" si="16"/>
        <v>0</v>
      </c>
      <c r="G37" s="10">
        <f t="shared" si="14"/>
        <v>-0.22184874961635639</v>
      </c>
      <c r="H37" s="10">
        <v>5.7110000000000003</v>
      </c>
      <c r="I37" s="10">
        <f t="shared" si="17"/>
        <v>5.6390000000000002</v>
      </c>
      <c r="J37" s="10">
        <f t="shared" si="18"/>
        <v>5.7830000000000004</v>
      </c>
      <c r="K37" s="10">
        <v>4800</v>
      </c>
      <c r="L37" s="10">
        <f t="shared" si="19"/>
        <v>4714</v>
      </c>
      <c r="M37" s="10">
        <f t="shared" si="20"/>
        <v>4886</v>
      </c>
      <c r="N37" s="10">
        <f t="shared" si="21"/>
        <v>0.98806299995576052</v>
      </c>
      <c r="O37" s="12">
        <f t="shared" si="22"/>
        <v>-4.65093700004424</v>
      </c>
      <c r="P37" s="12">
        <f t="shared" si="23"/>
        <v>-4.7229370000442401</v>
      </c>
      <c r="Q37" s="12">
        <f t="shared" si="24"/>
        <v>-4.7949370000442402</v>
      </c>
      <c r="R37" s="10">
        <f t="shared" si="25"/>
        <v>709.97032044560888</v>
      </c>
      <c r="S37" s="10">
        <f t="shared" si="26"/>
        <v>743.16675373925978</v>
      </c>
      <c r="T37" s="10">
        <f t="shared" si="27"/>
        <v>777.39099850278001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7" x14ac:dyDescent="0.25">
      <c r="A38" s="2">
        <v>35</v>
      </c>
      <c r="B38" s="2" t="s">
        <v>22</v>
      </c>
      <c r="C38" s="2" t="s">
        <v>3</v>
      </c>
      <c r="D38" s="11">
        <v>4.5315331381807002</v>
      </c>
      <c r="E38" s="10">
        <f t="shared" si="15"/>
        <v>0.65624516024783985</v>
      </c>
      <c r="F38" s="10">
        <f t="shared" si="16"/>
        <v>0</v>
      </c>
      <c r="G38" s="10">
        <f t="shared" si="14"/>
        <v>-0.22184874961635639</v>
      </c>
      <c r="H38" s="10">
        <v>5.7110000000000003</v>
      </c>
      <c r="I38" s="10">
        <f t="shared" si="17"/>
        <v>5.6390000000000002</v>
      </c>
      <c r="J38" s="10">
        <f t="shared" si="18"/>
        <v>5.7830000000000004</v>
      </c>
      <c r="K38" s="10">
        <v>4800</v>
      </c>
      <c r="L38" s="10">
        <f t="shared" si="19"/>
        <v>4714</v>
      </c>
      <c r="M38" s="10">
        <f t="shared" si="20"/>
        <v>4886</v>
      </c>
      <c r="N38" s="10">
        <f t="shared" si="21"/>
        <v>0.87809390986419622</v>
      </c>
      <c r="O38" s="12">
        <f t="shared" si="22"/>
        <v>-4.760906090135804</v>
      </c>
      <c r="P38" s="12">
        <f t="shared" si="23"/>
        <v>-4.8329060901358041</v>
      </c>
      <c r="Q38" s="12">
        <f t="shared" si="24"/>
        <v>-4.9049060901358041</v>
      </c>
      <c r="R38" s="10">
        <f t="shared" si="25"/>
        <v>687.9285432732886</v>
      </c>
      <c r="S38" s="10">
        <f t="shared" si="26"/>
        <v>720.04124155899353</v>
      </c>
      <c r="T38" s="10">
        <f t="shared" si="27"/>
        <v>753.12523154119333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7" x14ac:dyDescent="0.25">
      <c r="A39" s="2">
        <v>36</v>
      </c>
      <c r="B39" s="2" t="s">
        <v>23</v>
      </c>
      <c r="C39" s="2" t="s">
        <v>3</v>
      </c>
      <c r="D39" s="11">
        <v>6.6749864278358197</v>
      </c>
      <c r="E39" s="10">
        <f t="shared" si="15"/>
        <v>0.82445038699211792</v>
      </c>
      <c r="F39" s="10">
        <f t="shared" si="16"/>
        <v>0</v>
      </c>
      <c r="G39" s="10">
        <f t="shared" si="14"/>
        <v>-0.22184874961635639</v>
      </c>
      <c r="H39" s="10">
        <v>5.7110000000000003</v>
      </c>
      <c r="I39" s="10">
        <f t="shared" si="17"/>
        <v>5.6390000000000002</v>
      </c>
      <c r="J39" s="10">
        <f t="shared" si="18"/>
        <v>5.7830000000000004</v>
      </c>
      <c r="K39" s="10">
        <v>4800</v>
      </c>
      <c r="L39" s="10">
        <f t="shared" si="19"/>
        <v>4714</v>
      </c>
      <c r="M39" s="10">
        <f t="shared" si="20"/>
        <v>4886</v>
      </c>
      <c r="N39" s="10">
        <f t="shared" si="21"/>
        <v>1.0462991366084744</v>
      </c>
      <c r="O39" s="12">
        <f t="shared" si="22"/>
        <v>-4.5927008633915261</v>
      </c>
      <c r="P39" s="12">
        <f t="shared" si="23"/>
        <v>-4.6647008633915261</v>
      </c>
      <c r="Q39" s="12">
        <f t="shared" si="24"/>
        <v>-4.7367008633915262</v>
      </c>
      <c r="R39" s="10">
        <f t="shared" si="25"/>
        <v>722.05745260335652</v>
      </c>
      <c r="S39" s="10">
        <f t="shared" si="26"/>
        <v>755.85489025358481</v>
      </c>
      <c r="T39" s="10">
        <f t="shared" si="27"/>
        <v>790.71201612788775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7" x14ac:dyDescent="0.25">
      <c r="A40" s="2">
        <v>37</v>
      </c>
      <c r="B40" s="2" t="s">
        <v>24</v>
      </c>
      <c r="C40" s="2" t="s">
        <v>3</v>
      </c>
      <c r="D40" s="11">
        <v>2.1291235095888998</v>
      </c>
      <c r="E40" s="10">
        <f t="shared" si="15"/>
        <v>0.32820085541534816</v>
      </c>
      <c r="F40" s="10">
        <f t="shared" si="16"/>
        <v>0</v>
      </c>
      <c r="G40" s="10">
        <f t="shared" si="14"/>
        <v>-0.22184874961635639</v>
      </c>
      <c r="H40" s="10">
        <v>5.7110000000000003</v>
      </c>
      <c r="I40" s="10">
        <f t="shared" si="17"/>
        <v>5.6390000000000002</v>
      </c>
      <c r="J40" s="10">
        <f t="shared" si="18"/>
        <v>5.7830000000000004</v>
      </c>
      <c r="K40" s="10">
        <v>4800</v>
      </c>
      <c r="L40" s="10">
        <f t="shared" si="19"/>
        <v>4714</v>
      </c>
      <c r="M40" s="10">
        <f t="shared" si="20"/>
        <v>4886</v>
      </c>
      <c r="N40" s="10">
        <f t="shared" si="21"/>
        <v>0.55004960503170452</v>
      </c>
      <c r="O40" s="12">
        <f t="shared" si="22"/>
        <v>-5.0889503949682959</v>
      </c>
      <c r="P40" s="12">
        <f t="shared" si="23"/>
        <v>-5.160950394968296</v>
      </c>
      <c r="Q40" s="12">
        <f t="shared" si="24"/>
        <v>-5.2329503949682961</v>
      </c>
      <c r="R40" s="10">
        <f t="shared" si="25"/>
        <v>627.68024760424089</v>
      </c>
      <c r="S40" s="10">
        <f t="shared" si="26"/>
        <v>656.91125474094713</v>
      </c>
      <c r="T40" s="10">
        <f t="shared" si="27"/>
        <v>686.96940003011957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7" x14ac:dyDescent="0.25">
      <c r="A41" s="2">
        <v>38</v>
      </c>
      <c r="B41" s="2" t="s">
        <v>13</v>
      </c>
      <c r="C41" s="2" t="s">
        <v>3</v>
      </c>
      <c r="D41" s="11">
        <v>52.700843516633903</v>
      </c>
      <c r="E41" s="10">
        <f t="shared" si="15"/>
        <v>1.7218175664779689</v>
      </c>
      <c r="F41" s="10">
        <f t="shared" si="16"/>
        <v>0</v>
      </c>
      <c r="G41" s="10">
        <f t="shared" si="14"/>
        <v>-0.22184874961635639</v>
      </c>
      <c r="H41" s="10">
        <v>5.7110000000000003</v>
      </c>
      <c r="I41" s="10">
        <f t="shared" si="17"/>
        <v>5.6390000000000002</v>
      </c>
      <c r="J41" s="10">
        <f t="shared" si="18"/>
        <v>5.7830000000000004</v>
      </c>
      <c r="K41" s="10">
        <v>4800</v>
      </c>
      <c r="L41" s="10">
        <f t="shared" si="19"/>
        <v>4714</v>
      </c>
      <c r="M41" s="10">
        <f t="shared" si="20"/>
        <v>4886</v>
      </c>
      <c r="N41" s="10">
        <f t="shared" si="21"/>
        <v>1.9436663160943253</v>
      </c>
      <c r="O41" s="12">
        <f t="shared" si="22"/>
        <v>-3.695333683905675</v>
      </c>
      <c r="P41" s="12">
        <f t="shared" si="23"/>
        <v>-3.767333683905675</v>
      </c>
      <c r="Q41" s="12">
        <f t="shared" si="24"/>
        <v>-3.8393336839056751</v>
      </c>
      <c r="R41" s="10">
        <f t="shared" si="25"/>
        <v>954.66721728457458</v>
      </c>
      <c r="S41" s="10">
        <f t="shared" si="26"/>
        <v>1000.9606582902255</v>
      </c>
      <c r="T41" s="10">
        <f t="shared" si="27"/>
        <v>1049.0580650740817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7" x14ac:dyDescent="0.25">
      <c r="A42" s="2">
        <v>39</v>
      </c>
      <c r="B42" s="2" t="s">
        <v>13</v>
      </c>
      <c r="C42" s="2" t="s">
        <v>3</v>
      </c>
      <c r="D42" s="11">
        <v>1.9100123776693601</v>
      </c>
      <c r="E42" s="10">
        <f t="shared" si="15"/>
        <v>0.28103618166452543</v>
      </c>
      <c r="F42" s="10">
        <f t="shared" si="16"/>
        <v>0</v>
      </c>
      <c r="G42" s="10">
        <f t="shared" si="14"/>
        <v>-0.22184874961635639</v>
      </c>
      <c r="H42" s="10">
        <v>5.7110000000000003</v>
      </c>
      <c r="I42" s="10">
        <f t="shared" si="17"/>
        <v>5.6390000000000002</v>
      </c>
      <c r="J42" s="10">
        <f t="shared" si="18"/>
        <v>5.7830000000000004</v>
      </c>
      <c r="K42" s="10">
        <v>4800</v>
      </c>
      <c r="L42" s="10">
        <f t="shared" si="19"/>
        <v>4714</v>
      </c>
      <c r="M42" s="10">
        <f t="shared" si="20"/>
        <v>4886</v>
      </c>
      <c r="N42" s="10">
        <f t="shared" si="21"/>
        <v>0.50288493128088185</v>
      </c>
      <c r="O42" s="12">
        <f t="shared" si="22"/>
        <v>-5.1361150687191186</v>
      </c>
      <c r="P42" s="12">
        <f t="shared" si="23"/>
        <v>-5.2081150687191187</v>
      </c>
      <c r="Q42" s="12">
        <f t="shared" si="24"/>
        <v>-5.2801150687191187</v>
      </c>
      <c r="R42" s="10">
        <f t="shared" si="25"/>
        <v>619.63357358669271</v>
      </c>
      <c r="S42" s="10">
        <f t="shared" si="26"/>
        <v>648.48862293090804</v>
      </c>
      <c r="T42" s="10">
        <f t="shared" si="27"/>
        <v>678.15267422503564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67" x14ac:dyDescent="0.25">
      <c r="A43" s="2">
        <v>40</v>
      </c>
      <c r="B43" s="2" t="s">
        <v>13</v>
      </c>
      <c r="C43" s="2" t="s">
        <v>25</v>
      </c>
      <c r="D43" s="11">
        <v>4.5261146757308799</v>
      </c>
      <c r="E43" s="10">
        <f t="shared" si="15"/>
        <v>0.65572555324358994</v>
      </c>
      <c r="F43" s="10">
        <f t="shared" si="16"/>
        <v>0</v>
      </c>
      <c r="G43" s="10">
        <f t="shared" si="14"/>
        <v>-0.22184874961635639</v>
      </c>
      <c r="H43" s="10">
        <v>5.7110000000000003</v>
      </c>
      <c r="I43" s="10">
        <f t="shared" si="17"/>
        <v>5.6390000000000002</v>
      </c>
      <c r="J43" s="10">
        <f t="shared" si="18"/>
        <v>5.7830000000000004</v>
      </c>
      <c r="K43" s="10">
        <v>4800</v>
      </c>
      <c r="L43" s="10">
        <f t="shared" si="19"/>
        <v>4714</v>
      </c>
      <c r="M43" s="10">
        <f t="shared" si="20"/>
        <v>4886</v>
      </c>
      <c r="N43" s="10">
        <f t="shared" si="21"/>
        <v>0.87757430285994631</v>
      </c>
      <c r="O43" s="12">
        <f t="shared" si="22"/>
        <v>-4.7614256971400541</v>
      </c>
      <c r="P43" s="12">
        <f t="shared" si="23"/>
        <v>-4.8334256971400542</v>
      </c>
      <c r="Q43" s="12">
        <f t="shared" si="24"/>
        <v>-4.9054256971400543</v>
      </c>
      <c r="R43" s="10">
        <f t="shared" si="25"/>
        <v>687.82674107026867</v>
      </c>
      <c r="S43" s="10">
        <f t="shared" si="26"/>
        <v>719.9344706768054</v>
      </c>
      <c r="T43" s="10">
        <f t="shared" si="27"/>
        <v>753.01323571630485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4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1:67" x14ac:dyDescent="0.25">
      <c r="A44" s="2">
        <v>41</v>
      </c>
      <c r="B44" s="2" t="s">
        <v>13</v>
      </c>
      <c r="C44" s="2" t="s">
        <v>25</v>
      </c>
      <c r="D44" s="11">
        <v>9.6786958721367</v>
      </c>
      <c r="E44" s="10">
        <f t="shared" si="15"/>
        <v>0.98581684349740917</v>
      </c>
      <c r="F44" s="10">
        <f t="shared" si="16"/>
        <v>0</v>
      </c>
      <c r="G44" s="10">
        <f t="shared" si="14"/>
        <v>-0.22184874961635639</v>
      </c>
      <c r="H44" s="10">
        <v>5.7110000000000003</v>
      </c>
      <c r="I44" s="10">
        <f t="shared" si="17"/>
        <v>5.6390000000000002</v>
      </c>
      <c r="J44" s="10">
        <f t="shared" si="18"/>
        <v>5.7830000000000004</v>
      </c>
      <c r="K44" s="10">
        <v>4800</v>
      </c>
      <c r="L44" s="10">
        <f t="shared" si="19"/>
        <v>4714</v>
      </c>
      <c r="M44" s="10">
        <f t="shared" si="20"/>
        <v>4886</v>
      </c>
      <c r="N44" s="10">
        <f t="shared" si="21"/>
        <v>1.2076655931137656</v>
      </c>
      <c r="O44" s="12">
        <f t="shared" si="22"/>
        <v>-4.4313344068862346</v>
      </c>
      <c r="P44" s="12">
        <f t="shared" si="23"/>
        <v>-4.5033344068862347</v>
      </c>
      <c r="Q44" s="12">
        <f t="shared" si="24"/>
        <v>-4.5753344068862347</v>
      </c>
      <c r="R44" s="10">
        <f t="shared" si="25"/>
        <v>757.15720397290795</v>
      </c>
      <c r="S44" s="10">
        <f t="shared" si="26"/>
        <v>792.72687395813239</v>
      </c>
      <c r="T44" s="10">
        <f t="shared" si="27"/>
        <v>829.45241077884373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4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Z44" s="13"/>
      <c r="BA44" s="13"/>
      <c r="BB44" s="13"/>
      <c r="BC44" s="13"/>
      <c r="BD44" s="13"/>
      <c r="BF44" s="13"/>
      <c r="BG44" s="13"/>
      <c r="BH44" s="13"/>
      <c r="BI44" s="13"/>
      <c r="BJ44" s="13"/>
    </row>
    <row r="45" spans="1:67" x14ac:dyDescent="0.25">
      <c r="A45" s="2">
        <v>42</v>
      </c>
      <c r="B45" s="2" t="s">
        <v>13</v>
      </c>
      <c r="C45" s="2" t="s">
        <v>25</v>
      </c>
      <c r="D45" s="11">
        <v>15.270633481083699</v>
      </c>
      <c r="E45" s="10">
        <f t="shared" si="15"/>
        <v>1.1838570535353035</v>
      </c>
      <c r="F45" s="10">
        <f t="shared" si="16"/>
        <v>0</v>
      </c>
      <c r="G45" s="10">
        <f t="shared" si="14"/>
        <v>-0.22184874961635639</v>
      </c>
      <c r="H45" s="10">
        <v>5.7110000000000003</v>
      </c>
      <c r="I45" s="10">
        <f t="shared" si="17"/>
        <v>5.6390000000000002</v>
      </c>
      <c r="J45" s="10">
        <f t="shared" si="18"/>
        <v>5.7830000000000004</v>
      </c>
      <c r="K45" s="10">
        <v>4800</v>
      </c>
      <c r="L45" s="10">
        <f t="shared" si="19"/>
        <v>4714</v>
      </c>
      <c r="M45" s="10">
        <f t="shared" si="20"/>
        <v>4886</v>
      </c>
      <c r="N45" s="10">
        <f t="shared" si="21"/>
        <v>1.4057058031516598</v>
      </c>
      <c r="O45" s="12">
        <f t="shared" si="22"/>
        <v>-4.2332941968483402</v>
      </c>
      <c r="P45" s="12">
        <f t="shared" si="23"/>
        <v>-4.3052941968483402</v>
      </c>
      <c r="Q45" s="12">
        <f t="shared" si="24"/>
        <v>-4.3772941968483403</v>
      </c>
      <c r="R45" s="10">
        <f t="shared" si="25"/>
        <v>803.77099000201736</v>
      </c>
      <c r="S45" s="10">
        <f t="shared" si="26"/>
        <v>841.75638746913171</v>
      </c>
      <c r="T45" s="10">
        <f t="shared" si="27"/>
        <v>881.03389859074639</v>
      </c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3"/>
      <c r="AU45" s="13"/>
      <c r="AV45" s="13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1:67" x14ac:dyDescent="0.25">
      <c r="A46" s="2">
        <v>43</v>
      </c>
      <c r="B46" s="2" t="s">
        <v>13</v>
      </c>
      <c r="C46" s="2" t="s">
        <v>25</v>
      </c>
      <c r="D46" s="11">
        <v>14.702309138024001</v>
      </c>
      <c r="E46" s="10">
        <f t="shared" si="15"/>
        <v>1.1673855502001755</v>
      </c>
      <c r="F46" s="10">
        <f t="shared" si="16"/>
        <v>0</v>
      </c>
      <c r="G46" s="10">
        <f t="shared" si="14"/>
        <v>-0.22184874961635639</v>
      </c>
      <c r="H46" s="10">
        <v>5.7110000000000003</v>
      </c>
      <c r="I46" s="10">
        <f t="shared" si="17"/>
        <v>5.6390000000000002</v>
      </c>
      <c r="J46" s="10">
        <f t="shared" si="18"/>
        <v>5.7830000000000004</v>
      </c>
      <c r="K46" s="10">
        <v>4800</v>
      </c>
      <c r="L46" s="10">
        <f t="shared" si="19"/>
        <v>4714</v>
      </c>
      <c r="M46" s="10">
        <f t="shared" si="20"/>
        <v>4886</v>
      </c>
      <c r="N46" s="10">
        <f t="shared" si="21"/>
        <v>1.3892342998165319</v>
      </c>
      <c r="O46" s="12">
        <f t="shared" si="22"/>
        <v>-4.2497657001834686</v>
      </c>
      <c r="P46" s="12">
        <f t="shared" si="23"/>
        <v>-4.3217657001834686</v>
      </c>
      <c r="Q46" s="12">
        <f t="shared" si="24"/>
        <v>-4.3937657001834687</v>
      </c>
      <c r="R46" s="10">
        <f t="shared" si="25"/>
        <v>799.73379073175431</v>
      </c>
      <c r="S46" s="10">
        <f t="shared" si="26"/>
        <v>837.50715566122187</v>
      </c>
      <c r="T46" s="10">
        <f t="shared" si="27"/>
        <v>876.56044163424451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7" x14ac:dyDescent="0.25">
      <c r="A47" s="2">
        <v>44</v>
      </c>
      <c r="B47" s="2" t="s">
        <v>13</v>
      </c>
      <c r="C47" s="2" t="s">
        <v>25</v>
      </c>
      <c r="D47" s="11">
        <v>11.768855543070099</v>
      </c>
      <c r="E47" s="10">
        <f t="shared" si="15"/>
        <v>1.0707342321301432</v>
      </c>
      <c r="F47" s="10">
        <f t="shared" si="16"/>
        <v>0</v>
      </c>
      <c r="G47" s="10">
        <f t="shared" si="14"/>
        <v>-0.22184874961635639</v>
      </c>
      <c r="H47" s="10">
        <v>5.7110000000000003</v>
      </c>
      <c r="I47" s="10">
        <f t="shared" si="17"/>
        <v>5.6390000000000002</v>
      </c>
      <c r="J47" s="10">
        <f t="shared" si="18"/>
        <v>5.7830000000000004</v>
      </c>
      <c r="K47" s="10">
        <v>4800</v>
      </c>
      <c r="L47" s="10">
        <f t="shared" si="19"/>
        <v>4714</v>
      </c>
      <c r="M47" s="10">
        <f t="shared" si="20"/>
        <v>4886</v>
      </c>
      <c r="N47" s="10">
        <f t="shared" si="21"/>
        <v>1.2925829817464995</v>
      </c>
      <c r="O47" s="12">
        <f t="shared" si="22"/>
        <v>-4.3464170182535007</v>
      </c>
      <c r="P47" s="12">
        <f t="shared" si="23"/>
        <v>-4.4184170182535007</v>
      </c>
      <c r="Q47" s="12">
        <f t="shared" si="24"/>
        <v>-4.4904170182535008</v>
      </c>
      <c r="R47" s="10">
        <f t="shared" si="25"/>
        <v>776.64113985129586</v>
      </c>
      <c r="S47" s="10">
        <f t="shared" si="26"/>
        <v>813.2119210613422</v>
      </c>
      <c r="T47" s="10">
        <f t="shared" si="27"/>
        <v>850.99431921291296</v>
      </c>
      <c r="BO47" s="16"/>
    </row>
    <row r="48" spans="1:67" x14ac:dyDescent="0.25">
      <c r="A48" s="2">
        <v>45</v>
      </c>
      <c r="B48" s="2" t="s">
        <v>13</v>
      </c>
      <c r="C48" s="2" t="s">
        <v>25</v>
      </c>
      <c r="D48" s="11">
        <v>3.1847074055118001</v>
      </c>
      <c r="E48" s="10">
        <f t="shared" si="15"/>
        <v>0.50306953776749186</v>
      </c>
      <c r="F48" s="10">
        <f t="shared" si="16"/>
        <v>0</v>
      </c>
      <c r="G48" s="10">
        <f t="shared" si="14"/>
        <v>-0.22184874961635639</v>
      </c>
      <c r="H48" s="10">
        <v>5.7110000000000003</v>
      </c>
      <c r="I48" s="10">
        <f t="shared" si="17"/>
        <v>5.6390000000000002</v>
      </c>
      <c r="J48" s="10">
        <f t="shared" si="18"/>
        <v>5.7830000000000004</v>
      </c>
      <c r="K48" s="10">
        <v>4800</v>
      </c>
      <c r="L48" s="10">
        <f t="shared" si="19"/>
        <v>4714</v>
      </c>
      <c r="M48" s="10">
        <f t="shared" si="20"/>
        <v>4886</v>
      </c>
      <c r="N48" s="10">
        <f t="shared" si="21"/>
        <v>0.72491828738384823</v>
      </c>
      <c r="O48" s="12">
        <f t="shared" si="22"/>
        <v>-4.9140817126161522</v>
      </c>
      <c r="P48" s="12">
        <f t="shared" si="23"/>
        <v>-4.9860817126161523</v>
      </c>
      <c r="Q48" s="12">
        <f t="shared" si="24"/>
        <v>-5.0580817126161524</v>
      </c>
      <c r="R48" s="10">
        <f t="shared" si="25"/>
        <v>658.82387227692971</v>
      </c>
      <c r="S48" s="10">
        <f t="shared" si="26"/>
        <v>689.52977074155956</v>
      </c>
      <c r="T48" s="10">
        <f t="shared" si="27"/>
        <v>721.13546079238836</v>
      </c>
      <c r="BO48" s="16"/>
    </row>
    <row r="49" spans="1:20" x14ac:dyDescent="0.25">
      <c r="A49" s="2">
        <v>46</v>
      </c>
      <c r="B49" s="2" t="s">
        <v>13</v>
      </c>
      <c r="C49" s="2" t="s">
        <v>25</v>
      </c>
      <c r="D49" s="11">
        <v>0.43591346927531299</v>
      </c>
      <c r="E49" s="10">
        <f t="shared" si="15"/>
        <v>-0.36059971152471348</v>
      </c>
      <c r="F49" s="10">
        <f t="shared" si="16"/>
        <v>0</v>
      </c>
      <c r="G49" s="10">
        <f t="shared" si="14"/>
        <v>-0.22184874961635639</v>
      </c>
      <c r="H49" s="10">
        <v>5.7110000000000003</v>
      </c>
      <c r="I49" s="10">
        <f t="shared" si="17"/>
        <v>5.6390000000000002</v>
      </c>
      <c r="J49" s="10">
        <f t="shared" si="18"/>
        <v>5.7830000000000004</v>
      </c>
      <c r="K49" s="10">
        <v>4800</v>
      </c>
      <c r="L49" s="10">
        <f t="shared" si="19"/>
        <v>4714</v>
      </c>
      <c r="M49" s="10">
        <f t="shared" si="20"/>
        <v>4886</v>
      </c>
      <c r="N49" s="10">
        <f t="shared" si="21"/>
        <v>-0.13875096190835709</v>
      </c>
      <c r="O49" s="12">
        <f t="shared" si="22"/>
        <v>-5.7777509619083576</v>
      </c>
      <c r="P49" s="12">
        <f t="shared" si="23"/>
        <v>-5.8497509619083576</v>
      </c>
      <c r="Q49" s="12">
        <f t="shared" si="24"/>
        <v>-5.9217509619083577</v>
      </c>
      <c r="R49" s="10">
        <f t="shared" si="25"/>
        <v>522.8983360956563</v>
      </c>
      <c r="S49" s="10">
        <f t="shared" si="26"/>
        <v>547.39775173439205</v>
      </c>
      <c r="T49" s="10">
        <f t="shared" si="27"/>
        <v>572.50777102760117</v>
      </c>
    </row>
    <row r="50" spans="1:20" x14ac:dyDescent="0.25">
      <c r="A50" s="2">
        <v>47</v>
      </c>
      <c r="B50" s="2" t="s">
        <v>13</v>
      </c>
      <c r="C50" s="2" t="s">
        <v>25</v>
      </c>
      <c r="D50" s="11">
        <v>9.6886593996329609</v>
      </c>
      <c r="E50" s="10">
        <f t="shared" si="15"/>
        <v>0.98626368875149084</v>
      </c>
      <c r="F50" s="10">
        <f t="shared" si="16"/>
        <v>0</v>
      </c>
      <c r="G50" s="10">
        <f t="shared" si="14"/>
        <v>-0.22184874961635639</v>
      </c>
      <c r="H50" s="10">
        <v>5.7110000000000003</v>
      </c>
      <c r="I50" s="10">
        <f t="shared" si="17"/>
        <v>5.6390000000000002</v>
      </c>
      <c r="J50" s="10">
        <f t="shared" si="18"/>
        <v>5.7830000000000004</v>
      </c>
      <c r="K50" s="10">
        <v>4800</v>
      </c>
      <c r="L50" s="10">
        <f t="shared" si="19"/>
        <v>4714</v>
      </c>
      <c r="M50" s="10">
        <f t="shared" si="20"/>
        <v>4886</v>
      </c>
      <c r="N50" s="10">
        <f t="shared" si="21"/>
        <v>1.2081124383678472</v>
      </c>
      <c r="O50" s="12">
        <f t="shared" si="22"/>
        <v>-4.4308875616321526</v>
      </c>
      <c r="P50" s="12">
        <f t="shared" si="23"/>
        <v>-4.5028875616321535</v>
      </c>
      <c r="Q50" s="12">
        <f t="shared" si="24"/>
        <v>-4.5748875616321527</v>
      </c>
      <c r="R50" s="10">
        <f t="shared" si="25"/>
        <v>757.25783767770179</v>
      </c>
      <c r="S50" s="10">
        <f t="shared" si="26"/>
        <v>792.83264653540516</v>
      </c>
      <c r="T50" s="10">
        <f t="shared" si="27"/>
        <v>829.56360580411649</v>
      </c>
    </row>
    <row r="51" spans="1:20" x14ac:dyDescent="0.25">
      <c r="A51" s="2">
        <v>48</v>
      </c>
      <c r="B51" s="2" t="s">
        <v>13</v>
      </c>
      <c r="C51" s="2" t="s">
        <v>25</v>
      </c>
      <c r="D51" s="11">
        <v>26.370559849272201</v>
      </c>
      <c r="E51" s="10">
        <f t="shared" si="15"/>
        <v>1.4211193500008161</v>
      </c>
      <c r="F51" s="10">
        <f t="shared" si="16"/>
        <v>0</v>
      </c>
      <c r="G51" s="10">
        <f t="shared" si="14"/>
        <v>-0.22184874961635639</v>
      </c>
      <c r="H51" s="10">
        <v>5.7110000000000003</v>
      </c>
      <c r="I51" s="10">
        <f t="shared" si="17"/>
        <v>5.6390000000000002</v>
      </c>
      <c r="J51" s="10">
        <f t="shared" si="18"/>
        <v>5.7830000000000004</v>
      </c>
      <c r="K51" s="10">
        <v>4800</v>
      </c>
      <c r="L51" s="10">
        <f t="shared" si="19"/>
        <v>4714</v>
      </c>
      <c r="M51" s="10">
        <f t="shared" si="20"/>
        <v>4886</v>
      </c>
      <c r="N51" s="10">
        <f t="shared" si="21"/>
        <v>1.6429680996171725</v>
      </c>
      <c r="O51" s="12">
        <f t="shared" si="22"/>
        <v>-3.9960319003828277</v>
      </c>
      <c r="P51" s="12">
        <f t="shared" si="23"/>
        <v>-4.0680319003828274</v>
      </c>
      <c r="Q51" s="12">
        <f t="shared" si="24"/>
        <v>-4.1400319003828283</v>
      </c>
      <c r="R51" s="10">
        <f t="shared" si="25"/>
        <v>865.48856932215847</v>
      </c>
      <c r="S51" s="10">
        <f t="shared" si="26"/>
        <v>906.78175017833325</v>
      </c>
      <c r="T51" s="10">
        <f t="shared" si="27"/>
        <v>949.56296170881717</v>
      </c>
    </row>
    <row r="52" spans="1:20" x14ac:dyDescent="0.25">
      <c r="A52" s="2">
        <v>49</v>
      </c>
      <c r="B52" s="2" t="s">
        <v>13</v>
      </c>
      <c r="C52" s="2" t="s">
        <v>25</v>
      </c>
      <c r="D52" s="11">
        <v>30.690085810896701</v>
      </c>
      <c r="E52" s="10">
        <f t="shared" si="15"/>
        <v>1.4869981027409402</v>
      </c>
      <c r="F52" s="10">
        <f t="shared" si="16"/>
        <v>0</v>
      </c>
      <c r="G52" s="10">
        <f t="shared" si="14"/>
        <v>-0.22184874961635639</v>
      </c>
      <c r="H52" s="10">
        <v>5.7110000000000003</v>
      </c>
      <c r="I52" s="10">
        <f t="shared" si="17"/>
        <v>5.6390000000000002</v>
      </c>
      <c r="J52" s="10">
        <f t="shared" si="18"/>
        <v>5.7830000000000004</v>
      </c>
      <c r="K52" s="10">
        <v>4800</v>
      </c>
      <c r="L52" s="10">
        <f t="shared" si="19"/>
        <v>4714</v>
      </c>
      <c r="M52" s="10">
        <f t="shared" si="20"/>
        <v>4886</v>
      </c>
      <c r="N52" s="10">
        <f t="shared" si="21"/>
        <v>1.7088468523572966</v>
      </c>
      <c r="O52" s="12">
        <f t="shared" si="22"/>
        <v>-3.9301531476427036</v>
      </c>
      <c r="P52" s="12">
        <f t="shared" si="23"/>
        <v>-4.0021531476427032</v>
      </c>
      <c r="Q52" s="12">
        <f t="shared" si="24"/>
        <v>-4.0741531476427042</v>
      </c>
      <c r="R52" s="10">
        <f t="shared" si="25"/>
        <v>883.90027012239591</v>
      </c>
      <c r="S52" s="10">
        <f t="shared" si="26"/>
        <v>926.20440322348338</v>
      </c>
      <c r="T52" s="10">
        <f t="shared" si="27"/>
        <v>970.05855102824955</v>
      </c>
    </row>
    <row r="53" spans="1:20" x14ac:dyDescent="0.25">
      <c r="A53" s="2">
        <v>50</v>
      </c>
      <c r="B53" s="2" t="s">
        <v>13</v>
      </c>
      <c r="C53" s="2" t="s">
        <v>25</v>
      </c>
      <c r="D53" s="11">
        <v>4.9419739651675902</v>
      </c>
      <c r="E53" s="10">
        <f t="shared" si="15"/>
        <v>0.69390045316362525</v>
      </c>
      <c r="F53" s="10">
        <f t="shared" si="16"/>
        <v>0</v>
      </c>
      <c r="G53" s="10">
        <f t="shared" si="14"/>
        <v>-0.22184874961635639</v>
      </c>
      <c r="H53" s="10">
        <v>5.7110000000000003</v>
      </c>
      <c r="I53" s="10">
        <f t="shared" si="17"/>
        <v>5.6390000000000002</v>
      </c>
      <c r="J53" s="10">
        <f t="shared" si="18"/>
        <v>5.7830000000000004</v>
      </c>
      <c r="K53" s="10">
        <v>4800</v>
      </c>
      <c r="L53" s="10">
        <f t="shared" si="19"/>
        <v>4714</v>
      </c>
      <c r="M53" s="10">
        <f t="shared" si="20"/>
        <v>4886</v>
      </c>
      <c r="N53" s="10">
        <f t="shared" si="21"/>
        <v>0.91574920277998162</v>
      </c>
      <c r="O53" s="12">
        <f t="shared" si="22"/>
        <v>-4.7232507972200182</v>
      </c>
      <c r="P53" s="12">
        <f t="shared" si="23"/>
        <v>-4.7952507972200191</v>
      </c>
      <c r="Q53" s="12">
        <f t="shared" si="24"/>
        <v>-4.8672507972200183</v>
      </c>
      <c r="R53" s="10">
        <f t="shared" si="25"/>
        <v>695.36388933819705</v>
      </c>
      <c r="S53" s="10">
        <f t="shared" si="26"/>
        <v>727.84039716186157</v>
      </c>
      <c r="T53" s="10">
        <f t="shared" si="27"/>
        <v>761.30703177052794</v>
      </c>
    </row>
    <row r="54" spans="1:20" x14ac:dyDescent="0.25">
      <c r="A54" s="2">
        <v>51</v>
      </c>
      <c r="B54" s="2" t="s">
        <v>13</v>
      </c>
      <c r="C54" s="2" t="s">
        <v>25</v>
      </c>
      <c r="D54" s="11">
        <v>21.775300664770299</v>
      </c>
      <c r="E54" s="10">
        <f t="shared" si="15"/>
        <v>1.3379641602881582</v>
      </c>
      <c r="F54" s="10">
        <f t="shared" si="16"/>
        <v>0</v>
      </c>
      <c r="G54" s="10">
        <f t="shared" si="14"/>
        <v>-0.22184874961635639</v>
      </c>
      <c r="H54" s="10">
        <v>5.7110000000000003</v>
      </c>
      <c r="I54" s="10">
        <f t="shared" si="17"/>
        <v>5.6390000000000002</v>
      </c>
      <c r="J54" s="10">
        <f t="shared" si="18"/>
        <v>5.7830000000000004</v>
      </c>
      <c r="K54" s="10">
        <v>4800</v>
      </c>
      <c r="L54" s="10">
        <f t="shared" si="19"/>
        <v>4714</v>
      </c>
      <c r="M54" s="10">
        <f t="shared" si="20"/>
        <v>4886</v>
      </c>
      <c r="N54" s="10">
        <f t="shared" si="21"/>
        <v>1.5598129099045146</v>
      </c>
      <c r="O54" s="12">
        <f t="shared" si="22"/>
        <v>-4.0791870900954859</v>
      </c>
      <c r="P54" s="12">
        <f t="shared" si="23"/>
        <v>-4.1511870900954859</v>
      </c>
      <c r="Q54" s="12">
        <f t="shared" si="24"/>
        <v>-4.223187090095486</v>
      </c>
      <c r="R54" s="10">
        <f t="shared" si="25"/>
        <v>843.06860444108736</v>
      </c>
      <c r="S54" s="10">
        <f t="shared" si="26"/>
        <v>883.14575247344249</v>
      </c>
      <c r="T54" s="10">
        <f t="shared" si="27"/>
        <v>924.63766996578931</v>
      </c>
    </row>
    <row r="55" spans="1:20" x14ac:dyDescent="0.25">
      <c r="A55" s="2">
        <v>52</v>
      </c>
      <c r="B55" s="2" t="s">
        <v>13</v>
      </c>
      <c r="C55" s="2" t="s">
        <v>25</v>
      </c>
      <c r="D55" s="11">
        <v>4.3222792436485298</v>
      </c>
      <c r="E55" s="10">
        <f t="shared" si="15"/>
        <v>0.63571282132975071</v>
      </c>
      <c r="F55" s="10">
        <f t="shared" si="16"/>
        <v>0</v>
      </c>
      <c r="G55" s="10">
        <f t="shared" si="14"/>
        <v>-0.22184874961635639</v>
      </c>
      <c r="H55" s="10">
        <v>5.7110000000000003</v>
      </c>
      <c r="I55" s="10">
        <f t="shared" si="17"/>
        <v>5.6390000000000002</v>
      </c>
      <c r="J55" s="10">
        <f t="shared" si="18"/>
        <v>5.7830000000000004</v>
      </c>
      <c r="K55" s="10">
        <v>4800</v>
      </c>
      <c r="L55" s="10">
        <f t="shared" si="19"/>
        <v>4714</v>
      </c>
      <c r="M55" s="10">
        <f t="shared" si="20"/>
        <v>4886</v>
      </c>
      <c r="N55" s="10">
        <f t="shared" si="21"/>
        <v>0.85756157094610708</v>
      </c>
      <c r="O55" s="12">
        <f t="shared" si="22"/>
        <v>-4.7814384290538934</v>
      </c>
      <c r="P55" s="12">
        <f t="shared" si="23"/>
        <v>-4.8534384290538934</v>
      </c>
      <c r="Q55" s="12">
        <f t="shared" si="24"/>
        <v>-4.9254384290538935</v>
      </c>
      <c r="R55" s="10">
        <f t="shared" si="25"/>
        <v>683.92216076305567</v>
      </c>
      <c r="S55" s="10">
        <f t="shared" si="26"/>
        <v>715.83957309646757</v>
      </c>
      <c r="T55" s="10">
        <f t="shared" si="27"/>
        <v>748.71822490712202</v>
      </c>
    </row>
    <row r="56" spans="1:20" x14ac:dyDescent="0.25">
      <c r="A56" s="2">
        <v>53</v>
      </c>
      <c r="B56" s="2" t="s">
        <v>13</v>
      </c>
      <c r="C56" s="2" t="s">
        <v>25</v>
      </c>
      <c r="D56" s="11">
        <v>7.5360912464272696</v>
      </c>
      <c r="E56" s="10">
        <f t="shared" si="15"/>
        <v>0.87714614822165082</v>
      </c>
      <c r="F56" s="10">
        <f t="shared" si="16"/>
        <v>0</v>
      </c>
      <c r="G56" s="10">
        <f t="shared" si="14"/>
        <v>-0.22184874961635639</v>
      </c>
      <c r="H56" s="10">
        <v>5.7110000000000003</v>
      </c>
      <c r="I56" s="10">
        <f t="shared" si="17"/>
        <v>5.6390000000000002</v>
      </c>
      <c r="J56" s="10">
        <f t="shared" si="18"/>
        <v>5.7830000000000004</v>
      </c>
      <c r="K56" s="10">
        <v>4800</v>
      </c>
      <c r="L56" s="10">
        <f t="shared" si="19"/>
        <v>4714</v>
      </c>
      <c r="M56" s="10">
        <f t="shared" si="20"/>
        <v>4886</v>
      </c>
      <c r="N56" s="10">
        <f t="shared" si="21"/>
        <v>1.0989948978380073</v>
      </c>
      <c r="O56" s="12">
        <f t="shared" si="22"/>
        <v>-4.5400051021619934</v>
      </c>
      <c r="P56" s="12">
        <f t="shared" si="23"/>
        <v>-4.6120051021619926</v>
      </c>
      <c r="Q56" s="12">
        <f t="shared" si="24"/>
        <v>-4.6840051021619935</v>
      </c>
      <c r="R56" s="10">
        <f t="shared" si="25"/>
        <v>733.2536859874815</v>
      </c>
      <c r="S56" s="10">
        <f t="shared" si="26"/>
        <v>767.61207499204204</v>
      </c>
      <c r="T56" s="10">
        <f t="shared" si="27"/>
        <v>803.06024427334694</v>
      </c>
    </row>
    <row r="57" spans="1:20" x14ac:dyDescent="0.25">
      <c r="A57" s="2">
        <v>54</v>
      </c>
      <c r="B57" s="2" t="s">
        <v>26</v>
      </c>
      <c r="C57" s="2" t="s">
        <v>2</v>
      </c>
      <c r="D57" s="11">
        <v>3.5306504521903102</v>
      </c>
      <c r="E57" s="10">
        <f>LOG10(D57)</f>
        <v>0.54785472288754322</v>
      </c>
      <c r="F57" s="10">
        <f t="shared" si="16"/>
        <v>0</v>
      </c>
      <c r="G57" s="10">
        <f t="shared" si="14"/>
        <v>-0.22184874961635639</v>
      </c>
      <c r="H57" s="10">
        <v>5.7110000000000003</v>
      </c>
      <c r="I57" s="10">
        <f t="shared" si="17"/>
        <v>5.6390000000000002</v>
      </c>
      <c r="J57" s="10">
        <f t="shared" si="18"/>
        <v>5.7830000000000004</v>
      </c>
      <c r="K57" s="10">
        <v>4800</v>
      </c>
      <c r="L57" s="10">
        <f t="shared" si="19"/>
        <v>4714</v>
      </c>
      <c r="M57" s="10">
        <f t="shared" si="20"/>
        <v>4886</v>
      </c>
      <c r="N57" s="10">
        <f t="shared" si="21"/>
        <v>0.76970347250389959</v>
      </c>
      <c r="O57" s="12">
        <f t="shared" si="22"/>
        <v>-4.8692965274961004</v>
      </c>
      <c r="P57" s="12">
        <f t="shared" si="23"/>
        <v>-4.9412965274961005</v>
      </c>
      <c r="Q57" s="12">
        <f t="shared" si="24"/>
        <v>-5.0132965274961006</v>
      </c>
      <c r="R57" s="10">
        <f t="shared" si="25"/>
        <v>667.14945648445723</v>
      </c>
      <c r="S57" s="10">
        <f t="shared" si="26"/>
        <v>698.25496897730216</v>
      </c>
      <c r="T57" s="10">
        <f t="shared" si="27"/>
        <v>730.28036666787034</v>
      </c>
    </row>
    <row r="58" spans="1:20" x14ac:dyDescent="0.25">
      <c r="A58" s="2">
        <v>55</v>
      </c>
      <c r="B58" s="2" t="s">
        <v>27</v>
      </c>
      <c r="C58" s="2" t="s">
        <v>2</v>
      </c>
      <c r="D58" s="11">
        <v>20.902767229868399</v>
      </c>
      <c r="E58" s="10">
        <f t="shared" si="15"/>
        <v>1.3202037843459029</v>
      </c>
      <c r="F58" s="10">
        <f t="shared" si="16"/>
        <v>0</v>
      </c>
      <c r="G58" s="10">
        <f t="shared" si="14"/>
        <v>-0.22184874961635639</v>
      </c>
      <c r="H58" s="10">
        <v>5.7110000000000003</v>
      </c>
      <c r="I58" s="10">
        <f t="shared" si="17"/>
        <v>5.6390000000000002</v>
      </c>
      <c r="J58" s="10">
        <f t="shared" si="18"/>
        <v>5.7830000000000004</v>
      </c>
      <c r="K58" s="10">
        <v>4800</v>
      </c>
      <c r="L58" s="10">
        <f t="shared" si="19"/>
        <v>4714</v>
      </c>
      <c r="M58" s="10">
        <f t="shared" si="20"/>
        <v>4886</v>
      </c>
      <c r="N58" s="10">
        <f t="shared" si="21"/>
        <v>1.5420525339622593</v>
      </c>
      <c r="O58" s="12">
        <f t="shared" si="22"/>
        <v>-4.096947466037741</v>
      </c>
      <c r="P58" s="12">
        <f t="shared" si="23"/>
        <v>-4.168947466037741</v>
      </c>
      <c r="Q58" s="12">
        <f t="shared" si="24"/>
        <v>-4.2409474660377411</v>
      </c>
      <c r="R58" s="10">
        <f t="shared" si="25"/>
        <v>838.39406833627334</v>
      </c>
      <c r="S58" s="10">
        <f t="shared" si="26"/>
        <v>878.219749583826</v>
      </c>
      <c r="T58" s="10">
        <f t="shared" si="27"/>
        <v>919.44522864357634</v>
      </c>
    </row>
    <row r="59" spans="1:20" x14ac:dyDescent="0.25">
      <c r="A59" s="2">
        <v>56</v>
      </c>
      <c r="B59" s="2" t="s">
        <v>28</v>
      </c>
      <c r="C59" s="2" t="s">
        <v>2</v>
      </c>
      <c r="D59" s="11">
        <v>8.6134249326204202</v>
      </c>
      <c r="E59" s="10">
        <f t="shared" si="15"/>
        <v>0.9351758731235158</v>
      </c>
      <c r="F59" s="10">
        <f t="shared" si="16"/>
        <v>0</v>
      </c>
      <c r="G59" s="10">
        <f t="shared" si="14"/>
        <v>-0.22184874961635639</v>
      </c>
      <c r="H59" s="10">
        <v>5.7110000000000003</v>
      </c>
      <c r="I59" s="10">
        <f t="shared" si="17"/>
        <v>5.6390000000000002</v>
      </c>
      <c r="J59" s="10">
        <f t="shared" si="18"/>
        <v>5.7830000000000004</v>
      </c>
      <c r="K59" s="10">
        <v>4800</v>
      </c>
      <c r="L59" s="10">
        <f t="shared" si="19"/>
        <v>4714</v>
      </c>
      <c r="M59" s="10">
        <f t="shared" si="20"/>
        <v>4886</v>
      </c>
      <c r="N59" s="10">
        <f t="shared" si="21"/>
        <v>1.1570246227398722</v>
      </c>
      <c r="O59" s="12">
        <f t="shared" si="22"/>
        <v>-4.4819753772601283</v>
      </c>
      <c r="P59" s="12">
        <f t="shared" si="23"/>
        <v>-4.5539753772601284</v>
      </c>
      <c r="Q59" s="12">
        <f t="shared" si="24"/>
        <v>-4.6259753772601284</v>
      </c>
      <c r="R59" s="10">
        <f t="shared" si="25"/>
        <v>745.87833793119034</v>
      </c>
      <c r="S59" s="10">
        <f t="shared" si="26"/>
        <v>780.87414426050134</v>
      </c>
      <c r="T59" s="10">
        <f t="shared" si="27"/>
        <v>816.99432002231481</v>
      </c>
    </row>
    <row r="60" spans="1:20" x14ac:dyDescent="0.25">
      <c r="A60" s="2">
        <v>57</v>
      </c>
      <c r="B60" s="2" t="s">
        <v>29</v>
      </c>
      <c r="C60" s="2" t="s">
        <v>2</v>
      </c>
      <c r="D60" s="11">
        <v>4.3052176306743402</v>
      </c>
      <c r="E60" s="10">
        <f t="shared" si="15"/>
        <v>0.63399511012463539</v>
      </c>
      <c r="F60" s="10">
        <f t="shared" si="16"/>
        <v>0</v>
      </c>
      <c r="G60" s="10">
        <f t="shared" si="14"/>
        <v>-0.22184874961635639</v>
      </c>
      <c r="H60" s="10">
        <v>5.7110000000000003</v>
      </c>
      <c r="I60" s="10">
        <f t="shared" si="17"/>
        <v>5.6390000000000002</v>
      </c>
      <c r="J60" s="10">
        <f t="shared" si="18"/>
        <v>5.7830000000000004</v>
      </c>
      <c r="K60" s="10">
        <v>4800</v>
      </c>
      <c r="L60" s="10">
        <f t="shared" si="19"/>
        <v>4714</v>
      </c>
      <c r="M60" s="10">
        <f t="shared" si="20"/>
        <v>4886</v>
      </c>
      <c r="N60" s="10">
        <f t="shared" si="21"/>
        <v>0.85584385974099175</v>
      </c>
      <c r="O60" s="12">
        <f t="shared" si="22"/>
        <v>-4.7831561402590088</v>
      </c>
      <c r="P60" s="12">
        <f t="shared" si="23"/>
        <v>-4.8551561402590089</v>
      </c>
      <c r="Q60" s="12">
        <f t="shared" si="24"/>
        <v>-4.9271561402590089</v>
      </c>
      <c r="R60" s="10">
        <f t="shared" si="25"/>
        <v>683.588505094786</v>
      </c>
      <c r="S60" s="10">
        <f t="shared" si="26"/>
        <v>715.4896773521549</v>
      </c>
      <c r="T60" s="10">
        <f t="shared" si="27"/>
        <v>748.35125497166439</v>
      </c>
    </row>
    <row r="61" spans="1:20" x14ac:dyDescent="0.25">
      <c r="A61" s="2">
        <v>58</v>
      </c>
      <c r="B61" s="2" t="s">
        <v>30</v>
      </c>
      <c r="C61" s="2" t="s">
        <v>2</v>
      </c>
      <c r="D61" s="11">
        <v>3.7507683384844999</v>
      </c>
      <c r="E61" s="10">
        <f t="shared" si="15"/>
        <v>0.57412024132353234</v>
      </c>
      <c r="F61" s="10">
        <f t="shared" si="16"/>
        <v>0</v>
      </c>
      <c r="G61" s="10">
        <f t="shared" si="14"/>
        <v>-0.22184874961635639</v>
      </c>
      <c r="H61" s="10">
        <v>5.7110000000000003</v>
      </c>
      <c r="I61" s="10">
        <f t="shared" si="17"/>
        <v>5.6390000000000002</v>
      </c>
      <c r="J61" s="10">
        <f t="shared" si="18"/>
        <v>5.7830000000000004</v>
      </c>
      <c r="K61" s="10">
        <v>4800</v>
      </c>
      <c r="L61" s="10">
        <f t="shared" si="19"/>
        <v>4714</v>
      </c>
      <c r="M61" s="10">
        <f t="shared" si="20"/>
        <v>4886</v>
      </c>
      <c r="N61" s="10">
        <f t="shared" si="21"/>
        <v>0.79596899093988871</v>
      </c>
      <c r="O61" s="12">
        <f t="shared" si="22"/>
        <v>-4.8430310090601116</v>
      </c>
      <c r="P61" s="12">
        <f t="shared" si="23"/>
        <v>-4.9150310090601117</v>
      </c>
      <c r="Q61" s="12">
        <f t="shared" si="24"/>
        <v>-4.9870310090601118</v>
      </c>
      <c r="R61" s="10">
        <f t="shared" si="25"/>
        <v>672.10179238627416</v>
      </c>
      <c r="S61" s="10">
        <f t="shared" si="26"/>
        <v>703.44607663754925</v>
      </c>
      <c r="T61" s="10">
        <f t="shared" si="27"/>
        <v>735.72233446564849</v>
      </c>
    </row>
    <row r="62" spans="1:20" x14ac:dyDescent="0.25">
      <c r="A62" s="2">
        <v>59</v>
      </c>
      <c r="B62" s="2" t="s">
        <v>31</v>
      </c>
      <c r="C62" s="2" t="s">
        <v>2</v>
      </c>
      <c r="D62" s="11">
        <v>3.3879042438340798</v>
      </c>
      <c r="E62" s="10">
        <f t="shared" si="15"/>
        <v>0.52993112687644872</v>
      </c>
      <c r="F62" s="10">
        <f t="shared" si="16"/>
        <v>0</v>
      </c>
      <c r="G62" s="10">
        <f t="shared" si="14"/>
        <v>-0.22184874961635639</v>
      </c>
      <c r="H62" s="10">
        <v>5.7110000000000003</v>
      </c>
      <c r="I62" s="10">
        <f t="shared" si="17"/>
        <v>5.6390000000000002</v>
      </c>
      <c r="J62" s="10">
        <f t="shared" si="18"/>
        <v>5.7830000000000004</v>
      </c>
      <c r="K62" s="10">
        <v>4800</v>
      </c>
      <c r="L62" s="10">
        <f t="shared" si="19"/>
        <v>4714</v>
      </c>
      <c r="M62" s="10">
        <f t="shared" si="20"/>
        <v>4886</v>
      </c>
      <c r="N62" s="10">
        <f t="shared" si="21"/>
        <v>0.75177987649280509</v>
      </c>
      <c r="O62" s="12">
        <f t="shared" si="22"/>
        <v>-4.8872201235071948</v>
      </c>
      <c r="P62" s="12">
        <f t="shared" si="23"/>
        <v>-4.9592201235071949</v>
      </c>
      <c r="Q62" s="12">
        <f t="shared" si="24"/>
        <v>-5.0312201235071949</v>
      </c>
      <c r="R62" s="10">
        <f t="shared" si="25"/>
        <v>663.79966315922888</v>
      </c>
      <c r="S62" s="10">
        <f t="shared" si="26"/>
        <v>694.74412053873641</v>
      </c>
      <c r="T62" s="10">
        <f t="shared" si="27"/>
        <v>726.60034406546868</v>
      </c>
    </row>
    <row r="63" spans="1:20" x14ac:dyDescent="0.25">
      <c r="A63" s="2">
        <v>60</v>
      </c>
      <c r="B63" s="2" t="s">
        <v>32</v>
      </c>
      <c r="C63" s="2" t="s">
        <v>2</v>
      </c>
      <c r="D63" s="11">
        <v>6.2405446911152698</v>
      </c>
      <c r="E63" s="10">
        <f t="shared" si="15"/>
        <v>0.79522249769873388</v>
      </c>
      <c r="F63" s="10">
        <f t="shared" si="16"/>
        <v>0</v>
      </c>
      <c r="G63" s="10">
        <f t="shared" ref="G63:G95" si="28">LOG10(0.6)</f>
        <v>-0.22184874961635639</v>
      </c>
      <c r="H63" s="10">
        <v>5.7110000000000003</v>
      </c>
      <c r="I63" s="10">
        <f t="shared" si="17"/>
        <v>5.6390000000000002</v>
      </c>
      <c r="J63" s="10">
        <f t="shared" si="18"/>
        <v>5.7830000000000004</v>
      </c>
      <c r="K63" s="10">
        <v>4800</v>
      </c>
      <c r="L63" s="10">
        <f t="shared" si="19"/>
        <v>4714</v>
      </c>
      <c r="M63" s="10">
        <f t="shared" si="20"/>
        <v>4886</v>
      </c>
      <c r="N63" s="10">
        <f t="shared" si="21"/>
        <v>1.0170712473150902</v>
      </c>
      <c r="O63" s="12">
        <f t="shared" si="22"/>
        <v>-4.6219287526849104</v>
      </c>
      <c r="P63" s="12">
        <f t="shared" si="23"/>
        <v>-4.6939287526849096</v>
      </c>
      <c r="Q63" s="12">
        <f t="shared" si="24"/>
        <v>-4.7659287526849106</v>
      </c>
      <c r="R63" s="10">
        <f t="shared" si="25"/>
        <v>715.95416932782382</v>
      </c>
      <c r="S63" s="10">
        <f t="shared" si="26"/>
        <v>749.44754097341558</v>
      </c>
      <c r="T63" s="10">
        <f t="shared" si="27"/>
        <v>783.98442622015511</v>
      </c>
    </row>
    <row r="64" spans="1:20" x14ac:dyDescent="0.25">
      <c r="A64" s="2">
        <v>61</v>
      </c>
      <c r="B64" s="2" t="s">
        <v>33</v>
      </c>
      <c r="C64" s="2" t="s">
        <v>2</v>
      </c>
      <c r="D64" s="11">
        <v>9.3681538912744209</v>
      </c>
      <c r="E64" s="10">
        <f t="shared" si="15"/>
        <v>0.97165401630665804</v>
      </c>
      <c r="F64" s="10">
        <f t="shared" si="16"/>
        <v>0</v>
      </c>
      <c r="G64" s="10">
        <f t="shared" si="28"/>
        <v>-0.22184874961635639</v>
      </c>
      <c r="H64" s="10">
        <v>5.7110000000000003</v>
      </c>
      <c r="I64" s="10">
        <f t="shared" si="17"/>
        <v>5.6390000000000002</v>
      </c>
      <c r="J64" s="10">
        <f t="shared" si="18"/>
        <v>5.7830000000000004</v>
      </c>
      <c r="K64" s="10">
        <v>4800</v>
      </c>
      <c r="L64" s="10">
        <f t="shared" si="19"/>
        <v>4714</v>
      </c>
      <c r="M64" s="10">
        <f t="shared" si="20"/>
        <v>4886</v>
      </c>
      <c r="N64" s="10">
        <f t="shared" si="21"/>
        <v>1.1935027659230144</v>
      </c>
      <c r="O64" s="12">
        <f t="shared" si="22"/>
        <v>-4.4454972340769858</v>
      </c>
      <c r="P64" s="12">
        <f t="shared" si="23"/>
        <v>-4.5174972340769859</v>
      </c>
      <c r="Q64" s="12">
        <f t="shared" si="24"/>
        <v>-4.589497234076986</v>
      </c>
      <c r="R64" s="10">
        <f t="shared" si="25"/>
        <v>753.9777570446239</v>
      </c>
      <c r="S64" s="10">
        <f t="shared" si="26"/>
        <v>789.38523827131587</v>
      </c>
      <c r="T64" s="10">
        <f t="shared" si="27"/>
        <v>825.93965020748135</v>
      </c>
    </row>
    <row r="65" spans="1:20" x14ac:dyDescent="0.25">
      <c r="A65" s="2">
        <v>62</v>
      </c>
      <c r="B65" s="2" t="s">
        <v>34</v>
      </c>
      <c r="C65" s="2" t="s">
        <v>2</v>
      </c>
      <c r="D65" s="11">
        <v>0.85565533478483802</v>
      </c>
      <c r="E65" s="10">
        <f t="shared" si="15"/>
        <v>-6.7701137594384744E-2</v>
      </c>
      <c r="F65" s="10">
        <f t="shared" si="16"/>
        <v>0</v>
      </c>
      <c r="G65" s="10">
        <f t="shared" si="28"/>
        <v>-0.22184874961635639</v>
      </c>
      <c r="H65" s="10">
        <v>5.7110000000000003</v>
      </c>
      <c r="I65" s="10">
        <f t="shared" si="17"/>
        <v>5.6390000000000002</v>
      </c>
      <c r="J65" s="10">
        <f t="shared" si="18"/>
        <v>5.7830000000000004</v>
      </c>
      <c r="K65" s="10">
        <v>4800</v>
      </c>
      <c r="L65" s="10">
        <f t="shared" si="19"/>
        <v>4714</v>
      </c>
      <c r="M65" s="10">
        <f t="shared" si="20"/>
        <v>4886</v>
      </c>
      <c r="N65" s="10">
        <f t="shared" si="21"/>
        <v>0.15414761202197164</v>
      </c>
      <c r="O65" s="12">
        <f t="shared" si="22"/>
        <v>-5.4848523879780284</v>
      </c>
      <c r="P65" s="12">
        <f t="shared" si="23"/>
        <v>-5.5568523879780285</v>
      </c>
      <c r="Q65" s="12">
        <f t="shared" si="24"/>
        <v>-5.6288523879780286</v>
      </c>
      <c r="R65" s="10">
        <f t="shared" si="25"/>
        <v>564.32088661767921</v>
      </c>
      <c r="S65" s="10">
        <f t="shared" si="26"/>
        <v>590.64836368958788</v>
      </c>
      <c r="T65" s="10">
        <f t="shared" si="27"/>
        <v>617.66704563451469</v>
      </c>
    </row>
    <row r="66" spans="1:20" x14ac:dyDescent="0.25">
      <c r="A66" s="2">
        <v>63</v>
      </c>
      <c r="B66" s="2" t="s">
        <v>35</v>
      </c>
      <c r="C66" s="2" t="s">
        <v>2</v>
      </c>
      <c r="D66" s="11">
        <v>3.47383563412059</v>
      </c>
      <c r="E66" s="10">
        <f t="shared" si="15"/>
        <v>0.54080926578546784</v>
      </c>
      <c r="F66" s="10">
        <f t="shared" si="16"/>
        <v>0</v>
      </c>
      <c r="G66" s="10">
        <f t="shared" si="28"/>
        <v>-0.22184874961635639</v>
      </c>
      <c r="H66" s="10">
        <v>5.7110000000000003</v>
      </c>
      <c r="I66" s="10">
        <f t="shared" si="17"/>
        <v>5.6390000000000002</v>
      </c>
      <c r="J66" s="10">
        <f t="shared" si="18"/>
        <v>5.7830000000000004</v>
      </c>
      <c r="K66" s="10">
        <v>4800</v>
      </c>
      <c r="L66" s="10">
        <f t="shared" si="19"/>
        <v>4714</v>
      </c>
      <c r="M66" s="10">
        <f t="shared" si="20"/>
        <v>4886</v>
      </c>
      <c r="N66" s="10">
        <f t="shared" si="21"/>
        <v>0.76265801540182421</v>
      </c>
      <c r="O66" s="12">
        <f t="shared" si="22"/>
        <v>-4.8763419845981764</v>
      </c>
      <c r="P66" s="12">
        <f t="shared" si="23"/>
        <v>-4.9483419845981764</v>
      </c>
      <c r="Q66" s="12">
        <f t="shared" si="24"/>
        <v>-5.0203419845981765</v>
      </c>
      <c r="R66" s="10">
        <f t="shared" si="25"/>
        <v>665.82985724120033</v>
      </c>
      <c r="S66" s="10">
        <f t="shared" si="26"/>
        <v>696.87188105432199</v>
      </c>
      <c r="T66" s="10">
        <f t="shared" si="27"/>
        <v>728.83058615091568</v>
      </c>
    </row>
    <row r="67" spans="1:20" x14ac:dyDescent="0.25">
      <c r="A67" s="2">
        <v>64</v>
      </c>
      <c r="B67" s="2" t="s">
        <v>36</v>
      </c>
      <c r="C67" s="2" t="s">
        <v>2</v>
      </c>
      <c r="D67" s="11">
        <v>4.2458221945303496</v>
      </c>
      <c r="E67" s="10">
        <f t="shared" si="15"/>
        <v>0.62796180293615111</v>
      </c>
      <c r="F67" s="10">
        <f t="shared" si="16"/>
        <v>0</v>
      </c>
      <c r="G67" s="10">
        <f t="shared" si="28"/>
        <v>-0.22184874961635639</v>
      </c>
      <c r="H67" s="10">
        <v>5.7110000000000003</v>
      </c>
      <c r="I67" s="10">
        <f t="shared" si="17"/>
        <v>5.6390000000000002</v>
      </c>
      <c r="J67" s="10">
        <f t="shared" si="18"/>
        <v>5.7830000000000004</v>
      </c>
      <c r="K67" s="10">
        <v>4800</v>
      </c>
      <c r="L67" s="10">
        <f t="shared" si="19"/>
        <v>4714</v>
      </c>
      <c r="M67" s="10">
        <f t="shared" si="20"/>
        <v>4886</v>
      </c>
      <c r="N67" s="10">
        <f t="shared" si="21"/>
        <v>0.84981055255250748</v>
      </c>
      <c r="O67" s="12">
        <f t="shared" si="22"/>
        <v>-4.7891894474474928</v>
      </c>
      <c r="P67" s="12">
        <f t="shared" si="23"/>
        <v>-4.8611894474474928</v>
      </c>
      <c r="Q67" s="12">
        <f t="shared" si="24"/>
        <v>-4.9331894474474929</v>
      </c>
      <c r="R67" s="10">
        <f t="shared" si="25"/>
        <v>682.41841070417343</v>
      </c>
      <c r="S67" s="10">
        <f t="shared" si="26"/>
        <v>714.26265936886659</v>
      </c>
      <c r="T67" s="10">
        <f t="shared" si="27"/>
        <v>747.06439193726294</v>
      </c>
    </row>
    <row r="68" spans="1:20" x14ac:dyDescent="0.25">
      <c r="A68" s="2">
        <v>65</v>
      </c>
      <c r="B68" s="2" t="s">
        <v>37</v>
      </c>
      <c r="C68" s="2" t="s">
        <v>2</v>
      </c>
      <c r="D68" s="11">
        <v>5.6793846901498899</v>
      </c>
      <c r="E68" s="10">
        <f t="shared" ref="E68:E99" si="29">LOG10(D68)</f>
        <v>0.75430128638922656</v>
      </c>
      <c r="F68" s="10">
        <f t="shared" ref="F68:F99" si="30">LOG10(1)</f>
        <v>0</v>
      </c>
      <c r="G68" s="10">
        <f t="shared" si="28"/>
        <v>-0.22184874961635639</v>
      </c>
      <c r="H68" s="10">
        <v>5.7110000000000003</v>
      </c>
      <c r="I68" s="10">
        <f t="shared" ref="I68:I99" si="31">5.711-0.072</f>
        <v>5.6390000000000002</v>
      </c>
      <c r="J68" s="10">
        <f t="shared" ref="J68:J99" si="32">5.711+0.072</f>
        <v>5.7830000000000004</v>
      </c>
      <c r="K68" s="10">
        <v>4800</v>
      </c>
      <c r="L68" s="10">
        <f t="shared" ref="L68:L99" si="33">4800-86</f>
        <v>4714</v>
      </c>
      <c r="M68" s="10">
        <f t="shared" ref="M68:M99" si="34">4800+86</f>
        <v>4886</v>
      </c>
      <c r="N68" s="10">
        <f t="shared" ref="N68:N99" si="35">E68+F68-(G68)</f>
        <v>0.97615003600558292</v>
      </c>
      <c r="O68" s="12">
        <f t="shared" ref="O68:O99" si="36">N68-I68</f>
        <v>-4.6628499639944172</v>
      </c>
      <c r="P68" s="12">
        <f t="shared" ref="P68:P99" si="37">N68-H68</f>
        <v>-4.7348499639944173</v>
      </c>
      <c r="Q68" s="12">
        <f t="shared" ref="Q68:Q99" si="38">N68-J68</f>
        <v>-4.8068499639944173</v>
      </c>
      <c r="R68" s="10">
        <f t="shared" ref="R68:R99" si="39">(-L68/Q68)-273.15</f>
        <v>707.53382315031524</v>
      </c>
      <c r="S68" s="10">
        <f t="shared" ref="S68:S99" si="40">(-K68/P68)-273.15</f>
        <v>740.60968330591425</v>
      </c>
      <c r="T68" s="10">
        <f t="shared" ref="T68:T99" si="41">(-M68/O68)-273.15</f>
        <v>774.70700542129873</v>
      </c>
    </row>
    <row r="69" spans="1:20" x14ac:dyDescent="0.25">
      <c r="A69" s="2">
        <v>66</v>
      </c>
      <c r="B69" s="2" t="s">
        <v>38</v>
      </c>
      <c r="C69" s="2" t="s">
        <v>2</v>
      </c>
      <c r="D69" s="11">
        <v>5.89848741444795</v>
      </c>
      <c r="E69" s="10">
        <f t="shared" si="29"/>
        <v>0.7707406571033486</v>
      </c>
      <c r="F69" s="10">
        <f t="shared" si="30"/>
        <v>0</v>
      </c>
      <c r="G69" s="10">
        <f t="shared" si="28"/>
        <v>-0.22184874961635639</v>
      </c>
      <c r="H69" s="10">
        <v>5.7110000000000003</v>
      </c>
      <c r="I69" s="10">
        <f t="shared" si="31"/>
        <v>5.6390000000000002</v>
      </c>
      <c r="J69" s="10">
        <f t="shared" si="32"/>
        <v>5.7830000000000004</v>
      </c>
      <c r="K69" s="10">
        <v>4800</v>
      </c>
      <c r="L69" s="10">
        <f t="shared" si="33"/>
        <v>4714</v>
      </c>
      <c r="M69" s="10">
        <f t="shared" si="34"/>
        <v>4886</v>
      </c>
      <c r="N69" s="10">
        <f t="shared" si="35"/>
        <v>0.99258940671970497</v>
      </c>
      <c r="O69" s="12">
        <f t="shared" si="36"/>
        <v>-4.6464105932802955</v>
      </c>
      <c r="P69" s="12">
        <f t="shared" si="37"/>
        <v>-4.7184105932802956</v>
      </c>
      <c r="Q69" s="12">
        <f t="shared" si="38"/>
        <v>-4.7904105932802956</v>
      </c>
      <c r="R69" s="10">
        <f t="shared" si="39"/>
        <v>710.8992601224038</v>
      </c>
      <c r="S69" s="10">
        <f t="shared" si="40"/>
        <v>744.14171404368665</v>
      </c>
      <c r="T69" s="10">
        <f t="shared" si="41"/>
        <v>778.41440695667359</v>
      </c>
    </row>
    <row r="70" spans="1:20" x14ac:dyDescent="0.25">
      <c r="A70" s="2">
        <v>67</v>
      </c>
      <c r="B70" s="2" t="s">
        <v>39</v>
      </c>
      <c r="C70" s="2" t="s">
        <v>2</v>
      </c>
      <c r="D70" s="11">
        <v>5.6697613726796696</v>
      </c>
      <c r="E70" s="10">
        <f t="shared" si="29"/>
        <v>0.75356478081366662</v>
      </c>
      <c r="F70" s="10">
        <f t="shared" si="30"/>
        <v>0</v>
      </c>
      <c r="G70" s="10">
        <f t="shared" si="28"/>
        <v>-0.22184874961635639</v>
      </c>
      <c r="H70" s="10">
        <v>5.7110000000000003</v>
      </c>
      <c r="I70" s="10">
        <f t="shared" si="31"/>
        <v>5.6390000000000002</v>
      </c>
      <c r="J70" s="10">
        <f t="shared" si="32"/>
        <v>5.7830000000000004</v>
      </c>
      <c r="K70" s="10">
        <v>4800</v>
      </c>
      <c r="L70" s="10">
        <f t="shared" si="33"/>
        <v>4714</v>
      </c>
      <c r="M70" s="10">
        <f t="shared" si="34"/>
        <v>4886</v>
      </c>
      <c r="N70" s="10">
        <f t="shared" si="35"/>
        <v>0.97541353043002299</v>
      </c>
      <c r="O70" s="12">
        <f t="shared" si="36"/>
        <v>-4.6635864695699771</v>
      </c>
      <c r="P70" s="12">
        <f t="shared" si="37"/>
        <v>-4.7355864695699772</v>
      </c>
      <c r="Q70" s="12">
        <f t="shared" si="38"/>
        <v>-4.8075864695699773</v>
      </c>
      <c r="R70" s="10">
        <f t="shared" si="39"/>
        <v>707.38358578938926</v>
      </c>
      <c r="S70" s="10">
        <f t="shared" si="40"/>
        <v>740.45201758408018</v>
      </c>
      <c r="T70" s="10">
        <f t="shared" si="41"/>
        <v>774.54152065288747</v>
      </c>
    </row>
    <row r="71" spans="1:20" x14ac:dyDescent="0.25">
      <c r="A71" s="2">
        <v>68</v>
      </c>
      <c r="B71" s="2" t="s">
        <v>40</v>
      </c>
      <c r="C71" s="2" t="s">
        <v>2</v>
      </c>
      <c r="D71" s="11">
        <v>2.68999638397122</v>
      </c>
      <c r="E71" s="10">
        <f t="shared" si="29"/>
        <v>0.42975169620225889</v>
      </c>
      <c r="F71" s="10">
        <f t="shared" si="30"/>
        <v>0</v>
      </c>
      <c r="G71" s="10">
        <f t="shared" si="28"/>
        <v>-0.22184874961635639</v>
      </c>
      <c r="H71" s="10">
        <v>5.7110000000000003</v>
      </c>
      <c r="I71" s="10">
        <f t="shared" si="31"/>
        <v>5.6390000000000002</v>
      </c>
      <c r="J71" s="10">
        <f t="shared" si="32"/>
        <v>5.7830000000000004</v>
      </c>
      <c r="K71" s="10">
        <v>4800</v>
      </c>
      <c r="L71" s="10">
        <f t="shared" si="33"/>
        <v>4714</v>
      </c>
      <c r="M71" s="10">
        <f t="shared" si="34"/>
        <v>4886</v>
      </c>
      <c r="N71" s="10">
        <f t="shared" si="35"/>
        <v>0.65160044581861531</v>
      </c>
      <c r="O71" s="12">
        <f t="shared" si="36"/>
        <v>-4.9873995541813851</v>
      </c>
      <c r="P71" s="12">
        <f t="shared" si="37"/>
        <v>-5.0593995541813852</v>
      </c>
      <c r="Q71" s="12">
        <f t="shared" si="38"/>
        <v>-5.1313995541813853</v>
      </c>
      <c r="R71" s="10">
        <f t="shared" si="39"/>
        <v>645.50775608113349</v>
      </c>
      <c r="S71" s="10">
        <f t="shared" si="40"/>
        <v>675.57918191112185</v>
      </c>
      <c r="T71" s="10">
        <f t="shared" si="41"/>
        <v>706.51885286012975</v>
      </c>
    </row>
    <row r="72" spans="1:20" x14ac:dyDescent="0.25">
      <c r="A72" s="2">
        <v>69</v>
      </c>
      <c r="B72" s="2" t="s">
        <v>41</v>
      </c>
      <c r="C72" s="2" t="s">
        <v>2</v>
      </c>
      <c r="D72" s="11">
        <v>9.3016237504087798</v>
      </c>
      <c r="E72" s="10">
        <f t="shared" si="29"/>
        <v>0.9685587683698581</v>
      </c>
      <c r="F72" s="10">
        <f t="shared" si="30"/>
        <v>0</v>
      </c>
      <c r="G72" s="10">
        <f t="shared" si="28"/>
        <v>-0.22184874961635639</v>
      </c>
      <c r="H72" s="10">
        <v>5.7110000000000003</v>
      </c>
      <c r="I72" s="10">
        <f t="shared" si="31"/>
        <v>5.6390000000000002</v>
      </c>
      <c r="J72" s="10">
        <f t="shared" si="32"/>
        <v>5.7830000000000004</v>
      </c>
      <c r="K72" s="10">
        <v>4800</v>
      </c>
      <c r="L72" s="10">
        <f t="shared" si="33"/>
        <v>4714</v>
      </c>
      <c r="M72" s="10">
        <f t="shared" si="34"/>
        <v>4886</v>
      </c>
      <c r="N72" s="10">
        <f t="shared" si="35"/>
        <v>1.1904075179862146</v>
      </c>
      <c r="O72" s="12">
        <f t="shared" si="36"/>
        <v>-4.4485924820137859</v>
      </c>
      <c r="P72" s="12">
        <f t="shared" si="37"/>
        <v>-4.5205924820137859</v>
      </c>
      <c r="Q72" s="12">
        <f t="shared" si="38"/>
        <v>-4.592592482013786</v>
      </c>
      <c r="R72" s="10">
        <f t="shared" si="39"/>
        <v>753.28550858511596</v>
      </c>
      <c r="S72" s="10">
        <f t="shared" si="40"/>
        <v>788.65772080162071</v>
      </c>
      <c r="T72" s="10">
        <f t="shared" si="41"/>
        <v>825.1749240641185</v>
      </c>
    </row>
    <row r="73" spans="1:20" x14ac:dyDescent="0.25">
      <c r="A73" s="2">
        <v>70</v>
      </c>
      <c r="B73" s="2" t="s">
        <v>42</v>
      </c>
      <c r="C73" s="2" t="s">
        <v>2</v>
      </c>
      <c r="D73" s="11">
        <v>5.9348735577158598</v>
      </c>
      <c r="E73" s="10">
        <f t="shared" si="29"/>
        <v>0.77341147075965144</v>
      </c>
      <c r="F73" s="10">
        <f t="shared" si="30"/>
        <v>0</v>
      </c>
      <c r="G73" s="10">
        <f t="shared" si="28"/>
        <v>-0.22184874961635639</v>
      </c>
      <c r="H73" s="10">
        <v>5.7110000000000003</v>
      </c>
      <c r="I73" s="10">
        <f t="shared" si="31"/>
        <v>5.6390000000000002</v>
      </c>
      <c r="J73" s="10">
        <f t="shared" si="32"/>
        <v>5.7830000000000004</v>
      </c>
      <c r="K73" s="10">
        <v>4800</v>
      </c>
      <c r="L73" s="10">
        <f t="shared" si="33"/>
        <v>4714</v>
      </c>
      <c r="M73" s="10">
        <f t="shared" si="34"/>
        <v>4886</v>
      </c>
      <c r="N73" s="10">
        <f t="shared" si="35"/>
        <v>0.99526022037600781</v>
      </c>
      <c r="O73" s="12">
        <f t="shared" si="36"/>
        <v>-4.6437397796239921</v>
      </c>
      <c r="P73" s="12">
        <f t="shared" si="37"/>
        <v>-4.7157397796239922</v>
      </c>
      <c r="Q73" s="12">
        <f t="shared" si="38"/>
        <v>-4.7877397796239922</v>
      </c>
      <c r="R73" s="10">
        <f t="shared" si="39"/>
        <v>711.4482064568715</v>
      </c>
      <c r="S73" s="10">
        <f t="shared" si="40"/>
        <v>744.71786894817308</v>
      </c>
      <c r="T73" s="10">
        <f t="shared" si="41"/>
        <v>779.0192066896185</v>
      </c>
    </row>
    <row r="74" spans="1:20" x14ac:dyDescent="0.25">
      <c r="A74" s="2">
        <v>71</v>
      </c>
      <c r="B74" s="2" t="s">
        <v>43</v>
      </c>
      <c r="C74" s="2" t="s">
        <v>2</v>
      </c>
      <c r="D74" s="11">
        <v>4.9654402926108503</v>
      </c>
      <c r="E74" s="10">
        <f t="shared" si="29"/>
        <v>0.69595776404455989</v>
      </c>
      <c r="F74" s="10">
        <f t="shared" si="30"/>
        <v>0</v>
      </c>
      <c r="G74" s="10">
        <f t="shared" si="28"/>
        <v>-0.22184874961635639</v>
      </c>
      <c r="H74" s="10">
        <v>5.7110000000000003</v>
      </c>
      <c r="I74" s="10">
        <f t="shared" si="31"/>
        <v>5.6390000000000002</v>
      </c>
      <c r="J74" s="10">
        <f t="shared" si="32"/>
        <v>5.7830000000000004</v>
      </c>
      <c r="K74" s="10">
        <v>4800</v>
      </c>
      <c r="L74" s="10">
        <f t="shared" si="33"/>
        <v>4714</v>
      </c>
      <c r="M74" s="10">
        <f t="shared" si="34"/>
        <v>4886</v>
      </c>
      <c r="N74" s="10">
        <f t="shared" si="35"/>
        <v>0.91780651366091626</v>
      </c>
      <c r="O74" s="12">
        <f t="shared" si="36"/>
        <v>-4.7211934863390841</v>
      </c>
      <c r="P74" s="12">
        <f t="shared" si="37"/>
        <v>-4.7931934863390842</v>
      </c>
      <c r="Q74" s="12">
        <f t="shared" si="38"/>
        <v>-4.8651934863390842</v>
      </c>
      <c r="R74" s="10">
        <f t="shared" si="39"/>
        <v>695.77343814000028</v>
      </c>
      <c r="S74" s="10">
        <f t="shared" si="40"/>
        <v>728.27003732591118</v>
      </c>
      <c r="T74" s="10">
        <f t="shared" si="41"/>
        <v>761.75780755709104</v>
      </c>
    </row>
    <row r="75" spans="1:20" x14ac:dyDescent="0.25">
      <c r="A75" s="2">
        <v>72</v>
      </c>
      <c r="B75" s="2" t="s">
        <v>44</v>
      </c>
      <c r="C75" s="2" t="s">
        <v>2</v>
      </c>
      <c r="D75" s="11">
        <v>6.7390078990399802</v>
      </c>
      <c r="E75" s="10">
        <f t="shared" si="29"/>
        <v>0.82859596542459824</v>
      </c>
      <c r="F75" s="10">
        <f t="shared" si="30"/>
        <v>0</v>
      </c>
      <c r="G75" s="10">
        <f t="shared" si="28"/>
        <v>-0.22184874961635639</v>
      </c>
      <c r="H75" s="10">
        <v>5.7110000000000003</v>
      </c>
      <c r="I75" s="10">
        <f t="shared" si="31"/>
        <v>5.6390000000000002</v>
      </c>
      <c r="J75" s="10">
        <f t="shared" si="32"/>
        <v>5.7830000000000004</v>
      </c>
      <c r="K75" s="10">
        <v>4800</v>
      </c>
      <c r="L75" s="10">
        <f t="shared" si="33"/>
        <v>4714</v>
      </c>
      <c r="M75" s="10">
        <f t="shared" si="34"/>
        <v>4886</v>
      </c>
      <c r="N75" s="10">
        <f t="shared" si="35"/>
        <v>1.0504447150409546</v>
      </c>
      <c r="O75" s="12">
        <f t="shared" si="36"/>
        <v>-4.5885552849590461</v>
      </c>
      <c r="P75" s="12">
        <f t="shared" si="37"/>
        <v>-4.6605552849590453</v>
      </c>
      <c r="Q75" s="12">
        <f t="shared" si="38"/>
        <v>-4.7325552849590462</v>
      </c>
      <c r="R75" s="10">
        <f t="shared" si="39"/>
        <v>722.92922489188493</v>
      </c>
      <c r="S75" s="10">
        <f t="shared" si="40"/>
        <v>756.77019330636051</v>
      </c>
      <c r="T75" s="10">
        <f t="shared" si="41"/>
        <v>791.67317343237789</v>
      </c>
    </row>
    <row r="76" spans="1:20" x14ac:dyDescent="0.25">
      <c r="A76" s="2">
        <v>73</v>
      </c>
      <c r="B76" s="2" t="s">
        <v>45</v>
      </c>
      <c r="C76" s="2" t="s">
        <v>2</v>
      </c>
      <c r="D76" s="11">
        <v>9.4739706851343506</v>
      </c>
      <c r="E76" s="10">
        <f t="shared" si="29"/>
        <v>0.97653203657685594</v>
      </c>
      <c r="F76" s="10">
        <f t="shared" si="30"/>
        <v>0</v>
      </c>
      <c r="G76" s="10">
        <f t="shared" si="28"/>
        <v>-0.22184874961635639</v>
      </c>
      <c r="H76" s="10">
        <v>5.7110000000000003</v>
      </c>
      <c r="I76" s="10">
        <f t="shared" si="31"/>
        <v>5.6390000000000002</v>
      </c>
      <c r="J76" s="10">
        <f t="shared" si="32"/>
        <v>5.7830000000000004</v>
      </c>
      <c r="K76" s="10">
        <v>4800</v>
      </c>
      <c r="L76" s="10">
        <f t="shared" si="33"/>
        <v>4714</v>
      </c>
      <c r="M76" s="10">
        <f t="shared" si="34"/>
        <v>4886</v>
      </c>
      <c r="N76" s="10">
        <f t="shared" si="35"/>
        <v>1.1983807861932123</v>
      </c>
      <c r="O76" s="12">
        <f t="shared" si="36"/>
        <v>-4.4406192138067881</v>
      </c>
      <c r="P76" s="12">
        <f t="shared" si="37"/>
        <v>-4.5126192138067882</v>
      </c>
      <c r="Q76" s="12">
        <f t="shared" si="38"/>
        <v>-4.5846192138067883</v>
      </c>
      <c r="R76" s="10">
        <f t="shared" si="39"/>
        <v>755.07061771315182</v>
      </c>
      <c r="S76" s="10">
        <f t="shared" si="40"/>
        <v>790.53381034986126</v>
      </c>
      <c r="T76" s="10">
        <f t="shared" si="41"/>
        <v>827.14700020403291</v>
      </c>
    </row>
    <row r="77" spans="1:20" x14ac:dyDescent="0.25">
      <c r="A77" s="2">
        <v>74</v>
      </c>
      <c r="B77" s="2" t="s">
        <v>46</v>
      </c>
      <c r="C77" s="2" t="s">
        <v>2</v>
      </c>
      <c r="D77" s="11">
        <v>15.9929882296309</v>
      </c>
      <c r="E77" s="10">
        <f t="shared" si="29"/>
        <v>1.2039296176167749</v>
      </c>
      <c r="F77" s="10">
        <f t="shared" si="30"/>
        <v>0</v>
      </c>
      <c r="G77" s="10">
        <f t="shared" si="28"/>
        <v>-0.22184874961635639</v>
      </c>
      <c r="H77" s="10">
        <v>5.7110000000000003</v>
      </c>
      <c r="I77" s="10">
        <f t="shared" si="31"/>
        <v>5.6390000000000002</v>
      </c>
      <c r="J77" s="10">
        <f t="shared" si="32"/>
        <v>5.7830000000000004</v>
      </c>
      <c r="K77" s="10">
        <v>4800</v>
      </c>
      <c r="L77" s="10">
        <f t="shared" si="33"/>
        <v>4714</v>
      </c>
      <c r="M77" s="10">
        <f t="shared" si="34"/>
        <v>4886</v>
      </c>
      <c r="N77" s="10">
        <f t="shared" si="35"/>
        <v>1.4257783672331312</v>
      </c>
      <c r="O77" s="12">
        <f t="shared" si="36"/>
        <v>-4.213221632766869</v>
      </c>
      <c r="P77" s="12">
        <f t="shared" si="37"/>
        <v>-4.2852216327668691</v>
      </c>
      <c r="Q77" s="12">
        <f t="shared" si="38"/>
        <v>-4.3572216327668691</v>
      </c>
      <c r="R77" s="10">
        <f t="shared" si="39"/>
        <v>808.73207929339912</v>
      </c>
      <c r="S77" s="10">
        <f t="shared" si="40"/>
        <v>846.97876143835549</v>
      </c>
      <c r="T77" s="10">
        <f t="shared" si="41"/>
        <v>886.53264332472588</v>
      </c>
    </row>
    <row r="78" spans="1:20" x14ac:dyDescent="0.25">
      <c r="A78" s="2">
        <v>75</v>
      </c>
      <c r="B78" s="2" t="s">
        <v>47</v>
      </c>
      <c r="C78" s="2" t="s">
        <v>2</v>
      </c>
      <c r="D78" s="11">
        <v>4.9856089624475404</v>
      </c>
      <c r="E78" s="10">
        <f t="shared" si="29"/>
        <v>0.69771821237251641</v>
      </c>
      <c r="F78" s="10">
        <f t="shared" si="30"/>
        <v>0</v>
      </c>
      <c r="G78" s="10">
        <f t="shared" si="28"/>
        <v>-0.22184874961635639</v>
      </c>
      <c r="H78" s="10">
        <v>5.7110000000000003</v>
      </c>
      <c r="I78" s="10">
        <f t="shared" si="31"/>
        <v>5.6390000000000002</v>
      </c>
      <c r="J78" s="10">
        <f t="shared" si="32"/>
        <v>5.7830000000000004</v>
      </c>
      <c r="K78" s="10">
        <v>4800</v>
      </c>
      <c r="L78" s="10">
        <f t="shared" si="33"/>
        <v>4714</v>
      </c>
      <c r="M78" s="10">
        <f t="shared" si="34"/>
        <v>4886</v>
      </c>
      <c r="N78" s="10">
        <f t="shared" si="35"/>
        <v>0.91956696198887278</v>
      </c>
      <c r="O78" s="12">
        <f t="shared" si="36"/>
        <v>-4.7194330380111271</v>
      </c>
      <c r="P78" s="12">
        <f t="shared" si="37"/>
        <v>-4.7914330380111272</v>
      </c>
      <c r="Q78" s="12">
        <f t="shared" si="38"/>
        <v>-4.8634330380111273</v>
      </c>
      <c r="R78" s="10">
        <f t="shared" si="39"/>
        <v>696.12416562679005</v>
      </c>
      <c r="S78" s="10">
        <f t="shared" si="40"/>
        <v>728.63797489621788</v>
      </c>
      <c r="T78" s="10">
        <f t="shared" si="41"/>
        <v>762.14385005514725</v>
      </c>
    </row>
    <row r="79" spans="1:20" x14ac:dyDescent="0.25">
      <c r="A79" s="2">
        <v>76</v>
      </c>
      <c r="B79" s="2" t="s">
        <v>48</v>
      </c>
      <c r="C79" s="2" t="s">
        <v>2</v>
      </c>
      <c r="D79" s="11">
        <v>4.3453080712721004</v>
      </c>
      <c r="E79" s="10">
        <f t="shared" si="29"/>
        <v>0.63802057224857012</v>
      </c>
      <c r="F79" s="10">
        <f t="shared" si="30"/>
        <v>0</v>
      </c>
      <c r="G79" s="10">
        <f t="shared" si="28"/>
        <v>-0.22184874961635639</v>
      </c>
      <c r="H79" s="10">
        <v>5.7110000000000003</v>
      </c>
      <c r="I79" s="10">
        <f t="shared" si="31"/>
        <v>5.6390000000000002</v>
      </c>
      <c r="J79" s="10">
        <f t="shared" si="32"/>
        <v>5.7830000000000004</v>
      </c>
      <c r="K79" s="10">
        <v>4800</v>
      </c>
      <c r="L79" s="10">
        <f t="shared" si="33"/>
        <v>4714</v>
      </c>
      <c r="M79" s="10">
        <f t="shared" si="34"/>
        <v>4886</v>
      </c>
      <c r="N79" s="10">
        <f t="shared" si="35"/>
        <v>0.85986932186492648</v>
      </c>
      <c r="O79" s="12">
        <f t="shared" si="36"/>
        <v>-4.7791306781350738</v>
      </c>
      <c r="P79" s="12">
        <f t="shared" si="37"/>
        <v>-4.8511306781350738</v>
      </c>
      <c r="Q79" s="12">
        <f t="shared" si="38"/>
        <v>-4.9231306781350739</v>
      </c>
      <c r="R79" s="10">
        <f t="shared" si="39"/>
        <v>684.37079483409241</v>
      </c>
      <c r="S79" s="10">
        <f t="shared" si="40"/>
        <v>716.31004931066298</v>
      </c>
      <c r="T79" s="10">
        <f t="shared" si="41"/>
        <v>749.21166555433661</v>
      </c>
    </row>
    <row r="80" spans="1:20" x14ac:dyDescent="0.25">
      <c r="A80" s="2">
        <v>77</v>
      </c>
      <c r="B80" s="2" t="s">
        <v>49</v>
      </c>
      <c r="C80" s="2" t="s">
        <v>2</v>
      </c>
      <c r="D80" s="11">
        <v>5.5362512527748402</v>
      </c>
      <c r="E80" s="10">
        <f t="shared" si="29"/>
        <v>0.74321579156748452</v>
      </c>
      <c r="F80" s="10">
        <f t="shared" si="30"/>
        <v>0</v>
      </c>
      <c r="G80" s="10">
        <f t="shared" si="28"/>
        <v>-0.22184874961635639</v>
      </c>
      <c r="H80" s="10">
        <v>5.7110000000000003</v>
      </c>
      <c r="I80" s="10">
        <f t="shared" si="31"/>
        <v>5.6390000000000002</v>
      </c>
      <c r="J80" s="10">
        <f t="shared" si="32"/>
        <v>5.7830000000000004</v>
      </c>
      <c r="K80" s="10">
        <v>4800</v>
      </c>
      <c r="L80" s="10">
        <f t="shared" si="33"/>
        <v>4714</v>
      </c>
      <c r="M80" s="10">
        <f t="shared" si="34"/>
        <v>4886</v>
      </c>
      <c r="N80" s="10">
        <f t="shared" si="35"/>
        <v>0.96506454118384088</v>
      </c>
      <c r="O80" s="12">
        <f t="shared" si="36"/>
        <v>-4.6739354588161595</v>
      </c>
      <c r="P80" s="12">
        <f t="shared" si="37"/>
        <v>-4.7459354588161595</v>
      </c>
      <c r="Q80" s="12">
        <f t="shared" si="38"/>
        <v>-4.8179354588161596</v>
      </c>
      <c r="R80" s="10">
        <f t="shared" si="39"/>
        <v>705.27738664629226</v>
      </c>
      <c r="S80" s="10">
        <f t="shared" si="40"/>
        <v>738.24175651523217</v>
      </c>
      <c r="T80" s="10">
        <f t="shared" si="41"/>
        <v>772.22173075076091</v>
      </c>
    </row>
    <row r="81" spans="1:20" x14ac:dyDescent="0.25">
      <c r="A81" s="2">
        <v>78</v>
      </c>
      <c r="B81" s="2" t="s">
        <v>50</v>
      </c>
      <c r="C81" s="2" t="s">
        <v>2</v>
      </c>
      <c r="D81" s="11">
        <v>1.63749166949688</v>
      </c>
      <c r="E81" s="10">
        <f t="shared" si="29"/>
        <v>0.21417909925878909</v>
      </c>
      <c r="F81" s="10">
        <f t="shared" si="30"/>
        <v>0</v>
      </c>
      <c r="G81" s="10">
        <f t="shared" si="28"/>
        <v>-0.22184874961635639</v>
      </c>
      <c r="H81" s="10">
        <v>5.7110000000000003</v>
      </c>
      <c r="I81" s="10">
        <f t="shared" si="31"/>
        <v>5.6390000000000002</v>
      </c>
      <c r="J81" s="10">
        <f t="shared" si="32"/>
        <v>5.7830000000000004</v>
      </c>
      <c r="K81" s="10">
        <v>4800</v>
      </c>
      <c r="L81" s="10">
        <f t="shared" si="33"/>
        <v>4714</v>
      </c>
      <c r="M81" s="10">
        <f t="shared" si="34"/>
        <v>4886</v>
      </c>
      <c r="N81" s="10">
        <f t="shared" si="35"/>
        <v>0.43602784887514545</v>
      </c>
      <c r="O81" s="12">
        <f t="shared" si="36"/>
        <v>-5.2029721511248548</v>
      </c>
      <c r="P81" s="12">
        <f t="shared" si="37"/>
        <v>-5.2749721511248548</v>
      </c>
      <c r="Q81" s="12">
        <f t="shared" si="38"/>
        <v>-5.3469721511248549</v>
      </c>
      <c r="R81" s="10">
        <f t="shared" si="39"/>
        <v>608.47045111985574</v>
      </c>
      <c r="S81" s="10">
        <f t="shared" si="40"/>
        <v>636.80741067115025</v>
      </c>
      <c r="T81" s="10">
        <f t="shared" si="41"/>
        <v>665.92863776354693</v>
      </c>
    </row>
    <row r="82" spans="1:20" x14ac:dyDescent="0.25">
      <c r="A82" s="2">
        <v>79</v>
      </c>
      <c r="B82" s="2" t="s">
        <v>51</v>
      </c>
      <c r="C82" s="2" t="s">
        <v>2</v>
      </c>
      <c r="D82" s="11">
        <v>4.2219621120157802</v>
      </c>
      <c r="E82" s="10">
        <f t="shared" si="29"/>
        <v>0.62551433162054604</v>
      </c>
      <c r="F82" s="10">
        <f t="shared" si="30"/>
        <v>0</v>
      </c>
      <c r="G82" s="10">
        <f t="shared" si="28"/>
        <v>-0.22184874961635639</v>
      </c>
      <c r="H82" s="10">
        <v>5.7110000000000003</v>
      </c>
      <c r="I82" s="10">
        <f t="shared" si="31"/>
        <v>5.6390000000000002</v>
      </c>
      <c r="J82" s="10">
        <f t="shared" si="32"/>
        <v>5.7830000000000004</v>
      </c>
      <c r="K82" s="10">
        <v>4800</v>
      </c>
      <c r="L82" s="10">
        <f t="shared" si="33"/>
        <v>4714</v>
      </c>
      <c r="M82" s="10">
        <f t="shared" si="34"/>
        <v>4886</v>
      </c>
      <c r="N82" s="10">
        <f t="shared" si="35"/>
        <v>0.8473630812369024</v>
      </c>
      <c r="O82" s="12">
        <f t="shared" si="36"/>
        <v>-4.7916369187630981</v>
      </c>
      <c r="P82" s="12">
        <f t="shared" si="37"/>
        <v>-4.8636369187630981</v>
      </c>
      <c r="Q82" s="12">
        <f t="shared" si="38"/>
        <v>-4.9356369187630982</v>
      </c>
      <c r="R82" s="10">
        <f t="shared" si="39"/>
        <v>681.94456582583439</v>
      </c>
      <c r="S82" s="10">
        <f t="shared" si="40"/>
        <v>713.76577520567014</v>
      </c>
      <c r="T82" s="10">
        <f t="shared" si="41"/>
        <v>746.54328704088471</v>
      </c>
    </row>
    <row r="83" spans="1:20" x14ac:dyDescent="0.25">
      <c r="A83" s="2">
        <v>80</v>
      </c>
      <c r="B83" s="2" t="s">
        <v>52</v>
      </c>
      <c r="C83" s="2" t="s">
        <v>2</v>
      </c>
      <c r="D83" s="11">
        <v>6.0278203250926898</v>
      </c>
      <c r="E83" s="10">
        <f t="shared" si="29"/>
        <v>0.78016029855570956</v>
      </c>
      <c r="F83" s="10">
        <f t="shared" si="30"/>
        <v>0</v>
      </c>
      <c r="G83" s="10">
        <f t="shared" si="28"/>
        <v>-0.22184874961635639</v>
      </c>
      <c r="H83" s="10">
        <v>5.7110000000000003</v>
      </c>
      <c r="I83" s="10">
        <f t="shared" si="31"/>
        <v>5.6390000000000002</v>
      </c>
      <c r="J83" s="10">
        <f t="shared" si="32"/>
        <v>5.7830000000000004</v>
      </c>
      <c r="K83" s="10">
        <v>4800</v>
      </c>
      <c r="L83" s="10">
        <f t="shared" si="33"/>
        <v>4714</v>
      </c>
      <c r="M83" s="10">
        <f t="shared" si="34"/>
        <v>4886</v>
      </c>
      <c r="N83" s="10">
        <f t="shared" si="35"/>
        <v>1.002009048172066</v>
      </c>
      <c r="O83" s="12">
        <f t="shared" si="36"/>
        <v>-4.6369909518279346</v>
      </c>
      <c r="P83" s="12">
        <f t="shared" si="37"/>
        <v>-4.7089909518279338</v>
      </c>
      <c r="Q83" s="12">
        <f t="shared" si="38"/>
        <v>-4.7809909518279348</v>
      </c>
      <c r="R83" s="10">
        <f t="shared" si="39"/>
        <v>712.8380613657464</v>
      </c>
      <c r="S83" s="10">
        <f t="shared" si="40"/>
        <v>746.17665598704082</v>
      </c>
      <c r="T83" s="10">
        <f t="shared" si="41"/>
        <v>780.55056805349261</v>
      </c>
    </row>
    <row r="84" spans="1:20" x14ac:dyDescent="0.25">
      <c r="A84" s="2">
        <v>81</v>
      </c>
      <c r="B84" s="2" t="s">
        <v>53</v>
      </c>
      <c r="C84" s="2" t="s">
        <v>2</v>
      </c>
      <c r="D84" s="11">
        <v>7.0403138307724902</v>
      </c>
      <c r="E84" s="10">
        <f t="shared" si="29"/>
        <v>0.84759201879196155</v>
      </c>
      <c r="F84" s="10">
        <f t="shared" si="30"/>
        <v>0</v>
      </c>
      <c r="G84" s="10">
        <f t="shared" si="28"/>
        <v>-0.22184874961635639</v>
      </c>
      <c r="H84" s="10">
        <v>5.7110000000000003</v>
      </c>
      <c r="I84" s="10">
        <f t="shared" si="31"/>
        <v>5.6390000000000002</v>
      </c>
      <c r="J84" s="10">
        <f t="shared" si="32"/>
        <v>5.7830000000000004</v>
      </c>
      <c r="K84" s="10">
        <v>4800</v>
      </c>
      <c r="L84" s="10">
        <f t="shared" si="33"/>
        <v>4714</v>
      </c>
      <c r="M84" s="10">
        <f t="shared" si="34"/>
        <v>4886</v>
      </c>
      <c r="N84" s="10">
        <f t="shared" si="35"/>
        <v>1.069440768408318</v>
      </c>
      <c r="O84" s="12">
        <f t="shared" si="36"/>
        <v>-4.5695592315916826</v>
      </c>
      <c r="P84" s="12">
        <f t="shared" si="37"/>
        <v>-4.6415592315916818</v>
      </c>
      <c r="Q84" s="12">
        <f t="shared" si="38"/>
        <v>-4.7135592315916828</v>
      </c>
      <c r="R84" s="10">
        <f t="shared" si="39"/>
        <v>726.94351073926543</v>
      </c>
      <c r="S84" s="10">
        <f t="shared" si="40"/>
        <v>760.98524647707347</v>
      </c>
      <c r="T84" s="10">
        <f t="shared" si="41"/>
        <v>796.09973555887007</v>
      </c>
    </row>
    <row r="85" spans="1:20" x14ac:dyDescent="0.25">
      <c r="A85" s="2">
        <v>82</v>
      </c>
      <c r="B85" s="2" t="s">
        <v>54</v>
      </c>
      <c r="C85" s="2" t="s">
        <v>2</v>
      </c>
      <c r="D85" s="11">
        <v>2.3876047202685999</v>
      </c>
      <c r="E85" s="10">
        <f t="shared" si="29"/>
        <v>0.37796242881595926</v>
      </c>
      <c r="F85" s="10">
        <f t="shared" si="30"/>
        <v>0</v>
      </c>
      <c r="G85" s="10">
        <f t="shared" si="28"/>
        <v>-0.22184874961635639</v>
      </c>
      <c r="H85" s="10">
        <v>5.7110000000000003</v>
      </c>
      <c r="I85" s="10">
        <f t="shared" si="31"/>
        <v>5.6390000000000002</v>
      </c>
      <c r="J85" s="10">
        <f t="shared" si="32"/>
        <v>5.7830000000000004</v>
      </c>
      <c r="K85" s="10">
        <v>4800</v>
      </c>
      <c r="L85" s="10">
        <f t="shared" si="33"/>
        <v>4714</v>
      </c>
      <c r="M85" s="10">
        <f t="shared" si="34"/>
        <v>4886</v>
      </c>
      <c r="N85" s="10">
        <f t="shared" si="35"/>
        <v>0.59981117843231568</v>
      </c>
      <c r="O85" s="12">
        <f t="shared" si="36"/>
        <v>-5.0391888215676843</v>
      </c>
      <c r="P85" s="12">
        <f t="shared" si="37"/>
        <v>-5.1111888215676844</v>
      </c>
      <c r="Q85" s="12">
        <f t="shared" si="38"/>
        <v>-5.1831888215676845</v>
      </c>
      <c r="R85" s="10">
        <f t="shared" si="39"/>
        <v>636.32873254870628</v>
      </c>
      <c r="S85" s="10">
        <f t="shared" si="40"/>
        <v>665.96615625418474</v>
      </c>
      <c r="T85" s="10">
        <f t="shared" si="41"/>
        <v>696.45049980424676</v>
      </c>
    </row>
    <row r="86" spans="1:20" x14ac:dyDescent="0.25">
      <c r="A86" s="2">
        <v>83</v>
      </c>
      <c r="B86" s="2" t="s">
        <v>55</v>
      </c>
      <c r="C86" s="2" t="s">
        <v>2</v>
      </c>
      <c r="D86" s="11">
        <v>5.9439074928201903</v>
      </c>
      <c r="E86" s="10">
        <f t="shared" si="29"/>
        <v>0.77407204172318544</v>
      </c>
      <c r="F86" s="10">
        <f t="shared" si="30"/>
        <v>0</v>
      </c>
      <c r="G86" s="10">
        <f t="shared" si="28"/>
        <v>-0.22184874961635639</v>
      </c>
      <c r="H86" s="10">
        <v>5.7110000000000003</v>
      </c>
      <c r="I86" s="10">
        <f t="shared" si="31"/>
        <v>5.6390000000000002</v>
      </c>
      <c r="J86" s="10">
        <f t="shared" si="32"/>
        <v>5.7830000000000004</v>
      </c>
      <c r="K86" s="10">
        <v>4800</v>
      </c>
      <c r="L86" s="10">
        <f t="shared" si="33"/>
        <v>4714</v>
      </c>
      <c r="M86" s="10">
        <f t="shared" si="34"/>
        <v>4886</v>
      </c>
      <c r="N86" s="10">
        <f t="shared" si="35"/>
        <v>0.99592079133954181</v>
      </c>
      <c r="O86" s="12">
        <f t="shared" si="36"/>
        <v>-4.643079208660458</v>
      </c>
      <c r="P86" s="12">
        <f t="shared" si="37"/>
        <v>-4.7150792086604589</v>
      </c>
      <c r="Q86" s="12">
        <f t="shared" si="38"/>
        <v>-4.7870792086604581</v>
      </c>
      <c r="R86" s="10">
        <f t="shared" si="39"/>
        <v>711.58407155489556</v>
      </c>
      <c r="S86" s="10">
        <f t="shared" si="40"/>
        <v>744.86046972520887</v>
      </c>
      <c r="T86" s="10">
        <f t="shared" si="41"/>
        <v>779.16889882180692</v>
      </c>
    </row>
    <row r="87" spans="1:20" x14ac:dyDescent="0.25">
      <c r="A87" s="2">
        <v>84</v>
      </c>
      <c r="B87" s="2" t="s">
        <v>56</v>
      </c>
      <c r="C87" s="2" t="s">
        <v>2</v>
      </c>
      <c r="D87" s="11">
        <v>0.67737066024358095</v>
      </c>
      <c r="E87" s="10">
        <f t="shared" si="29"/>
        <v>-0.16917361839446776</v>
      </c>
      <c r="F87" s="10">
        <f t="shared" si="30"/>
        <v>0</v>
      </c>
      <c r="G87" s="10">
        <f t="shared" si="28"/>
        <v>-0.22184874961635639</v>
      </c>
      <c r="H87" s="10">
        <v>5.7110000000000003</v>
      </c>
      <c r="I87" s="10">
        <f t="shared" si="31"/>
        <v>5.6390000000000002</v>
      </c>
      <c r="J87" s="10">
        <f t="shared" si="32"/>
        <v>5.7830000000000004</v>
      </c>
      <c r="K87" s="10">
        <v>4800</v>
      </c>
      <c r="L87" s="10">
        <f t="shared" si="33"/>
        <v>4714</v>
      </c>
      <c r="M87" s="10">
        <f t="shared" si="34"/>
        <v>4886</v>
      </c>
      <c r="N87" s="10">
        <f t="shared" si="35"/>
        <v>5.2675131221888633E-2</v>
      </c>
      <c r="O87" s="12">
        <f t="shared" si="36"/>
        <v>-5.586324868778112</v>
      </c>
      <c r="P87" s="12">
        <f t="shared" si="37"/>
        <v>-5.658324868778112</v>
      </c>
      <c r="Q87" s="12">
        <f t="shared" si="38"/>
        <v>-5.7303248687781121</v>
      </c>
      <c r="R87" s="10">
        <f t="shared" si="39"/>
        <v>549.49096852246623</v>
      </c>
      <c r="S87" s="10">
        <f t="shared" si="40"/>
        <v>575.15760186389525</v>
      </c>
      <c r="T87" s="10">
        <f t="shared" si="41"/>
        <v>601.48585000360129</v>
      </c>
    </row>
    <row r="88" spans="1:20" x14ac:dyDescent="0.25">
      <c r="A88" s="2">
        <v>85</v>
      </c>
      <c r="B88" s="2" t="s">
        <v>57</v>
      </c>
      <c r="C88" s="2" t="s">
        <v>2</v>
      </c>
      <c r="D88" s="11">
        <v>10.5367215393566</v>
      </c>
      <c r="E88" s="10">
        <f t="shared" si="29"/>
        <v>1.0227055028261234</v>
      </c>
      <c r="F88" s="10">
        <f t="shared" si="30"/>
        <v>0</v>
      </c>
      <c r="G88" s="10">
        <f t="shared" si="28"/>
        <v>-0.22184874961635639</v>
      </c>
      <c r="H88" s="10">
        <v>5.7110000000000003</v>
      </c>
      <c r="I88" s="10">
        <f t="shared" si="31"/>
        <v>5.6390000000000002</v>
      </c>
      <c r="J88" s="10">
        <f t="shared" si="32"/>
        <v>5.7830000000000004</v>
      </c>
      <c r="K88" s="10">
        <v>4800</v>
      </c>
      <c r="L88" s="10">
        <f t="shared" si="33"/>
        <v>4714</v>
      </c>
      <c r="M88" s="10">
        <f t="shared" si="34"/>
        <v>4886</v>
      </c>
      <c r="N88" s="10">
        <f t="shared" si="35"/>
        <v>1.2445542524424797</v>
      </c>
      <c r="O88" s="12">
        <f t="shared" si="36"/>
        <v>-4.3944457475575209</v>
      </c>
      <c r="P88" s="12">
        <f t="shared" si="37"/>
        <v>-4.4664457475575201</v>
      </c>
      <c r="Q88" s="12">
        <f t="shared" si="38"/>
        <v>-4.5384457475575211</v>
      </c>
      <c r="R88" s="10">
        <f t="shared" si="39"/>
        <v>765.53158004025011</v>
      </c>
      <c r="S88" s="10">
        <f t="shared" si="40"/>
        <v>801.53001881023272</v>
      </c>
      <c r="T88" s="10">
        <f t="shared" si="41"/>
        <v>838.70807737316829</v>
      </c>
    </row>
    <row r="89" spans="1:20" x14ac:dyDescent="0.25">
      <c r="A89" s="2">
        <v>86</v>
      </c>
      <c r="B89" s="2" t="s">
        <v>58</v>
      </c>
      <c r="C89" s="2" t="s">
        <v>2</v>
      </c>
      <c r="D89" s="11">
        <v>4.3836134456471401</v>
      </c>
      <c r="E89" s="10">
        <f t="shared" si="29"/>
        <v>0.64183225035220581</v>
      </c>
      <c r="F89" s="10">
        <f t="shared" si="30"/>
        <v>0</v>
      </c>
      <c r="G89" s="10">
        <f t="shared" si="28"/>
        <v>-0.22184874961635639</v>
      </c>
      <c r="H89" s="10">
        <v>5.7110000000000003</v>
      </c>
      <c r="I89" s="10">
        <f t="shared" si="31"/>
        <v>5.6390000000000002</v>
      </c>
      <c r="J89" s="10">
        <f t="shared" si="32"/>
        <v>5.7830000000000004</v>
      </c>
      <c r="K89" s="10">
        <v>4800</v>
      </c>
      <c r="L89" s="10">
        <f t="shared" si="33"/>
        <v>4714</v>
      </c>
      <c r="M89" s="10">
        <f t="shared" si="34"/>
        <v>4886</v>
      </c>
      <c r="N89" s="10">
        <f t="shared" si="35"/>
        <v>0.86368099996856218</v>
      </c>
      <c r="O89" s="12">
        <f t="shared" si="36"/>
        <v>-4.7753190000314376</v>
      </c>
      <c r="P89" s="12">
        <f t="shared" si="37"/>
        <v>-4.8473190000314386</v>
      </c>
      <c r="Q89" s="12">
        <f t="shared" si="38"/>
        <v>-4.9193190000314377</v>
      </c>
      <c r="R89" s="10">
        <f t="shared" si="39"/>
        <v>685.11271887833959</v>
      </c>
      <c r="S89" s="10">
        <f t="shared" si="40"/>
        <v>717.08810893586087</v>
      </c>
      <c r="T89" s="10">
        <f t="shared" si="41"/>
        <v>750.02771859174936</v>
      </c>
    </row>
    <row r="90" spans="1:20" x14ac:dyDescent="0.25">
      <c r="A90" s="2">
        <v>87</v>
      </c>
      <c r="B90" s="2" t="s">
        <v>59</v>
      </c>
      <c r="C90" s="2" t="s">
        <v>2</v>
      </c>
      <c r="D90" s="11">
        <v>2.2834746421457601</v>
      </c>
      <c r="E90" s="10">
        <f t="shared" si="29"/>
        <v>0.35859619315461688</v>
      </c>
      <c r="F90" s="10">
        <f t="shared" si="30"/>
        <v>0</v>
      </c>
      <c r="G90" s="10">
        <f t="shared" si="28"/>
        <v>-0.22184874961635639</v>
      </c>
      <c r="H90" s="10">
        <v>5.7110000000000003</v>
      </c>
      <c r="I90" s="10">
        <f t="shared" si="31"/>
        <v>5.6390000000000002</v>
      </c>
      <c r="J90" s="10">
        <f t="shared" si="32"/>
        <v>5.7830000000000004</v>
      </c>
      <c r="K90" s="10">
        <v>4800</v>
      </c>
      <c r="L90" s="10">
        <f t="shared" si="33"/>
        <v>4714</v>
      </c>
      <c r="M90" s="10">
        <f t="shared" si="34"/>
        <v>4886</v>
      </c>
      <c r="N90" s="10">
        <f t="shared" si="35"/>
        <v>0.58044494277097325</v>
      </c>
      <c r="O90" s="12">
        <f t="shared" si="36"/>
        <v>-5.058555057229027</v>
      </c>
      <c r="P90" s="12">
        <f t="shared" si="37"/>
        <v>-5.130555057229027</v>
      </c>
      <c r="Q90" s="12">
        <f t="shared" si="38"/>
        <v>-5.2025550572290271</v>
      </c>
      <c r="R90" s="10">
        <f t="shared" si="39"/>
        <v>632.94324613486356</v>
      </c>
      <c r="S90" s="10">
        <f t="shared" si="40"/>
        <v>662.42128740617056</v>
      </c>
      <c r="T90" s="10">
        <f t="shared" si="41"/>
        <v>692.73846908319524</v>
      </c>
    </row>
    <row r="91" spans="1:20" x14ac:dyDescent="0.25">
      <c r="A91" s="2">
        <v>88</v>
      </c>
      <c r="B91" s="2" t="s">
        <v>60</v>
      </c>
      <c r="C91" s="2" t="s">
        <v>2</v>
      </c>
      <c r="D91" s="11">
        <v>3.8317729558149898</v>
      </c>
      <c r="E91" s="10">
        <f t="shared" si="29"/>
        <v>0.58339976790182657</v>
      </c>
      <c r="F91" s="10">
        <f t="shared" si="30"/>
        <v>0</v>
      </c>
      <c r="G91" s="10">
        <f t="shared" si="28"/>
        <v>-0.22184874961635639</v>
      </c>
      <c r="H91" s="10">
        <v>5.7110000000000003</v>
      </c>
      <c r="I91" s="10">
        <f t="shared" si="31"/>
        <v>5.6390000000000002</v>
      </c>
      <c r="J91" s="10">
        <f t="shared" si="32"/>
        <v>5.7830000000000004</v>
      </c>
      <c r="K91" s="10">
        <v>4800</v>
      </c>
      <c r="L91" s="10">
        <f t="shared" si="33"/>
        <v>4714</v>
      </c>
      <c r="M91" s="10">
        <f t="shared" si="34"/>
        <v>4886</v>
      </c>
      <c r="N91" s="10">
        <f t="shared" si="35"/>
        <v>0.80524851751818294</v>
      </c>
      <c r="O91" s="12">
        <f t="shared" si="36"/>
        <v>-4.8337514824818175</v>
      </c>
      <c r="P91" s="12">
        <f t="shared" si="37"/>
        <v>-4.9057514824818176</v>
      </c>
      <c r="Q91" s="12">
        <f t="shared" si="38"/>
        <v>-4.9777514824818176</v>
      </c>
      <c r="R91" s="10">
        <f t="shared" si="39"/>
        <v>673.86393120768741</v>
      </c>
      <c r="S91" s="10">
        <f t="shared" si="40"/>
        <v>705.29336737002461</v>
      </c>
      <c r="T91" s="10">
        <f t="shared" si="41"/>
        <v>737.65910297261632</v>
      </c>
    </row>
    <row r="92" spans="1:20" x14ac:dyDescent="0.25">
      <c r="A92" s="2">
        <v>89</v>
      </c>
      <c r="B92" s="2" t="s">
        <v>61</v>
      </c>
      <c r="C92" s="2" t="s">
        <v>2</v>
      </c>
      <c r="D92" s="11">
        <v>12.5332339758949</v>
      </c>
      <c r="E92" s="10">
        <f t="shared" si="29"/>
        <v>1.0980631473443057</v>
      </c>
      <c r="F92" s="10">
        <f t="shared" si="30"/>
        <v>0</v>
      </c>
      <c r="G92" s="10">
        <f t="shared" si="28"/>
        <v>-0.22184874961635639</v>
      </c>
      <c r="H92" s="10">
        <v>5.7110000000000003</v>
      </c>
      <c r="I92" s="10">
        <f t="shared" si="31"/>
        <v>5.6390000000000002</v>
      </c>
      <c r="J92" s="10">
        <f t="shared" si="32"/>
        <v>5.7830000000000004</v>
      </c>
      <c r="K92" s="10">
        <v>4800</v>
      </c>
      <c r="L92" s="10">
        <f t="shared" si="33"/>
        <v>4714</v>
      </c>
      <c r="M92" s="10">
        <f t="shared" si="34"/>
        <v>4886</v>
      </c>
      <c r="N92" s="10">
        <f t="shared" si="35"/>
        <v>1.319911896960662</v>
      </c>
      <c r="O92" s="12">
        <f t="shared" si="36"/>
        <v>-4.3190881030393378</v>
      </c>
      <c r="P92" s="12">
        <f t="shared" si="37"/>
        <v>-4.3910881030393387</v>
      </c>
      <c r="Q92" s="12">
        <f t="shared" si="38"/>
        <v>-4.4630881030393379</v>
      </c>
      <c r="R92" s="10">
        <f t="shared" si="39"/>
        <v>783.06934659766023</v>
      </c>
      <c r="S92" s="10">
        <f t="shared" si="40"/>
        <v>819.97313653593699</v>
      </c>
      <c r="T92" s="10">
        <f t="shared" si="41"/>
        <v>858.1073125243098</v>
      </c>
    </row>
    <row r="93" spans="1:20" x14ac:dyDescent="0.25">
      <c r="A93" s="2">
        <v>90</v>
      </c>
      <c r="B93" s="2" t="s">
        <v>62</v>
      </c>
      <c r="C93" s="2" t="s">
        <v>2</v>
      </c>
      <c r="D93" s="11">
        <v>5.7321389840582304</v>
      </c>
      <c r="E93" s="10">
        <f t="shared" si="29"/>
        <v>0.75831671195520878</v>
      </c>
      <c r="F93" s="10">
        <f t="shared" si="30"/>
        <v>0</v>
      </c>
      <c r="G93" s="10">
        <f t="shared" si="28"/>
        <v>-0.22184874961635639</v>
      </c>
      <c r="H93" s="10">
        <v>5.7110000000000003</v>
      </c>
      <c r="I93" s="10">
        <f t="shared" si="31"/>
        <v>5.6390000000000002</v>
      </c>
      <c r="J93" s="10">
        <f t="shared" si="32"/>
        <v>5.7830000000000004</v>
      </c>
      <c r="K93" s="10">
        <v>4800</v>
      </c>
      <c r="L93" s="10">
        <f t="shared" si="33"/>
        <v>4714</v>
      </c>
      <c r="M93" s="10">
        <f t="shared" si="34"/>
        <v>4886</v>
      </c>
      <c r="N93" s="10">
        <f t="shared" si="35"/>
        <v>0.98016546157156514</v>
      </c>
      <c r="O93" s="12">
        <f t="shared" si="36"/>
        <v>-4.6588345384284349</v>
      </c>
      <c r="P93" s="12">
        <f t="shared" si="37"/>
        <v>-4.7308345384284349</v>
      </c>
      <c r="Q93" s="12">
        <f t="shared" si="38"/>
        <v>-4.802834538428435</v>
      </c>
      <c r="R93" s="10">
        <f t="shared" si="39"/>
        <v>708.35372707665613</v>
      </c>
      <c r="S93" s="10">
        <f t="shared" si="40"/>
        <v>741.47013964126961</v>
      </c>
      <c r="T93" s="10">
        <f t="shared" si="41"/>
        <v>775.61014799362135</v>
      </c>
    </row>
    <row r="94" spans="1:20" x14ac:dyDescent="0.25">
      <c r="A94" s="2">
        <v>91</v>
      </c>
      <c r="B94" s="2" t="s">
        <v>63</v>
      </c>
      <c r="C94" s="2" t="s">
        <v>2</v>
      </c>
      <c r="D94" s="11">
        <v>12.9719831415734</v>
      </c>
      <c r="E94" s="10">
        <f t="shared" si="29"/>
        <v>1.1130063755909441</v>
      </c>
      <c r="F94" s="10">
        <f t="shared" si="30"/>
        <v>0</v>
      </c>
      <c r="G94" s="10">
        <f t="shared" si="28"/>
        <v>-0.22184874961635639</v>
      </c>
      <c r="H94" s="10">
        <v>5.7110000000000003</v>
      </c>
      <c r="I94" s="10">
        <f t="shared" si="31"/>
        <v>5.6390000000000002</v>
      </c>
      <c r="J94" s="10">
        <f t="shared" si="32"/>
        <v>5.7830000000000004</v>
      </c>
      <c r="K94" s="10">
        <v>4800</v>
      </c>
      <c r="L94" s="10">
        <f t="shared" si="33"/>
        <v>4714</v>
      </c>
      <c r="M94" s="10">
        <f t="shared" si="34"/>
        <v>4886</v>
      </c>
      <c r="N94" s="10">
        <f t="shared" si="35"/>
        <v>1.3348551252073004</v>
      </c>
      <c r="O94" s="12">
        <f t="shared" si="36"/>
        <v>-4.3041448747926996</v>
      </c>
      <c r="P94" s="12">
        <f t="shared" si="37"/>
        <v>-4.3761448747926996</v>
      </c>
      <c r="Q94" s="12">
        <f t="shared" si="38"/>
        <v>-4.4481448747926997</v>
      </c>
      <c r="R94" s="10">
        <f t="shared" si="39"/>
        <v>786.61764082345451</v>
      </c>
      <c r="S94" s="10">
        <f t="shared" si="40"/>
        <v>823.70582569461396</v>
      </c>
      <c r="T94" s="10">
        <f t="shared" si="41"/>
        <v>862.03483743773256</v>
      </c>
    </row>
    <row r="95" spans="1:20" x14ac:dyDescent="0.25">
      <c r="A95" s="2">
        <v>92</v>
      </c>
      <c r="B95" s="2" t="s">
        <v>64</v>
      </c>
      <c r="C95" s="2" t="s">
        <v>2</v>
      </c>
      <c r="D95" s="11">
        <v>6.4240218968350797</v>
      </c>
      <c r="E95" s="10">
        <f t="shared" si="29"/>
        <v>0.80780701260350729</v>
      </c>
      <c r="F95" s="10">
        <f t="shared" si="30"/>
        <v>0</v>
      </c>
      <c r="G95" s="10">
        <f t="shared" si="28"/>
        <v>-0.22184874961635639</v>
      </c>
      <c r="H95" s="10">
        <v>5.7110000000000003</v>
      </c>
      <c r="I95" s="10">
        <f t="shared" si="31"/>
        <v>5.6390000000000002</v>
      </c>
      <c r="J95" s="10">
        <f t="shared" si="32"/>
        <v>5.7830000000000004</v>
      </c>
      <c r="K95" s="10">
        <v>4800</v>
      </c>
      <c r="L95" s="10">
        <f t="shared" si="33"/>
        <v>4714</v>
      </c>
      <c r="M95" s="10">
        <f t="shared" si="34"/>
        <v>4886</v>
      </c>
      <c r="N95" s="10">
        <f t="shared" si="35"/>
        <v>1.0296557622198637</v>
      </c>
      <c r="O95" s="12">
        <f t="shared" si="36"/>
        <v>-4.609344237780137</v>
      </c>
      <c r="P95" s="12">
        <f t="shared" si="37"/>
        <v>-4.6813442377801362</v>
      </c>
      <c r="Q95" s="12">
        <f t="shared" si="38"/>
        <v>-4.7533442377801371</v>
      </c>
      <c r="R95" s="10">
        <f t="shared" si="39"/>
        <v>718.57283011454876</v>
      </c>
      <c r="S95" s="10">
        <f t="shared" si="40"/>
        <v>752.19651505912964</v>
      </c>
      <c r="T95" s="10">
        <f t="shared" si="41"/>
        <v>786.87063372752152</v>
      </c>
    </row>
    <row r="96" spans="1:20" x14ac:dyDescent="0.25">
      <c r="A96" s="2">
        <v>93</v>
      </c>
      <c r="B96" s="2" t="s">
        <v>65</v>
      </c>
      <c r="C96" s="2" t="s">
        <v>66</v>
      </c>
      <c r="D96" s="11">
        <v>6.0481490719328503</v>
      </c>
      <c r="E96" s="10">
        <f t="shared" si="29"/>
        <v>0.78162248691113667</v>
      </c>
      <c r="F96" s="10">
        <f t="shared" si="30"/>
        <v>0</v>
      </c>
      <c r="G96" s="10">
        <f t="shared" ref="G96:G127" si="42">LOG10(0.5)</f>
        <v>-0.3010299956639812</v>
      </c>
      <c r="H96" s="10">
        <v>5.7110000000000003</v>
      </c>
      <c r="I96" s="10">
        <f t="shared" si="31"/>
        <v>5.6390000000000002</v>
      </c>
      <c r="J96" s="10">
        <f t="shared" si="32"/>
        <v>5.7830000000000004</v>
      </c>
      <c r="K96" s="10">
        <v>4800</v>
      </c>
      <c r="L96" s="10">
        <f t="shared" si="33"/>
        <v>4714</v>
      </c>
      <c r="M96" s="10">
        <f t="shared" si="34"/>
        <v>4886</v>
      </c>
      <c r="N96" s="10">
        <f t="shared" si="35"/>
        <v>1.0826524825751178</v>
      </c>
      <c r="O96" s="12">
        <f t="shared" si="36"/>
        <v>-4.5563475174248822</v>
      </c>
      <c r="P96" s="12">
        <f t="shared" si="37"/>
        <v>-4.6283475174248823</v>
      </c>
      <c r="Q96" s="12">
        <f t="shared" si="38"/>
        <v>-4.7003475174248823</v>
      </c>
      <c r="R96" s="10">
        <f t="shared" si="39"/>
        <v>729.75456876316184</v>
      </c>
      <c r="S96" s="10">
        <f t="shared" si="40"/>
        <v>763.93720702775192</v>
      </c>
      <c r="T96" s="10">
        <f t="shared" si="41"/>
        <v>799.20016234262755</v>
      </c>
    </row>
    <row r="97" spans="1:20" x14ac:dyDescent="0.25">
      <c r="A97" s="2">
        <v>94</v>
      </c>
      <c r="B97" s="2" t="s">
        <v>67</v>
      </c>
      <c r="C97" s="2" t="s">
        <v>66</v>
      </c>
      <c r="D97" s="11">
        <v>3.6618393319806</v>
      </c>
      <c r="E97" s="10">
        <f t="shared" si="29"/>
        <v>0.56369928514180945</v>
      </c>
      <c r="F97" s="10">
        <f t="shared" si="30"/>
        <v>0</v>
      </c>
      <c r="G97" s="10">
        <f t="shared" si="42"/>
        <v>-0.3010299956639812</v>
      </c>
      <c r="H97" s="10">
        <v>5.7110000000000003</v>
      </c>
      <c r="I97" s="10">
        <f t="shared" si="31"/>
        <v>5.6390000000000002</v>
      </c>
      <c r="J97" s="10">
        <f t="shared" si="32"/>
        <v>5.7830000000000004</v>
      </c>
      <c r="K97" s="10">
        <v>4800</v>
      </c>
      <c r="L97" s="10">
        <f t="shared" si="33"/>
        <v>4714</v>
      </c>
      <c r="M97" s="10">
        <f t="shared" si="34"/>
        <v>4886</v>
      </c>
      <c r="N97" s="10">
        <f t="shared" si="35"/>
        <v>0.8647292808057907</v>
      </c>
      <c r="O97" s="12">
        <f t="shared" si="36"/>
        <v>-4.7742707191942095</v>
      </c>
      <c r="P97" s="12">
        <f t="shared" si="37"/>
        <v>-4.8462707191942096</v>
      </c>
      <c r="Q97" s="12">
        <f t="shared" si="38"/>
        <v>-4.9182707191942097</v>
      </c>
      <c r="R97" s="10">
        <f t="shared" si="39"/>
        <v>685.31696311428823</v>
      </c>
      <c r="S97" s="10">
        <f t="shared" si="40"/>
        <v>717.30230407559588</v>
      </c>
      <c r="T97" s="10">
        <f t="shared" si="41"/>
        <v>750.25237648372149</v>
      </c>
    </row>
    <row r="98" spans="1:20" x14ac:dyDescent="0.25">
      <c r="A98" s="2">
        <v>95</v>
      </c>
      <c r="B98" s="2" t="s">
        <v>68</v>
      </c>
      <c r="C98" s="2" t="s">
        <v>66</v>
      </c>
      <c r="D98" s="11">
        <v>4.3783540231960698</v>
      </c>
      <c r="E98" s="10">
        <f t="shared" si="29"/>
        <v>0.64131087466096959</v>
      </c>
      <c r="F98" s="10">
        <f t="shared" si="30"/>
        <v>0</v>
      </c>
      <c r="G98" s="10">
        <f t="shared" si="42"/>
        <v>-0.3010299956639812</v>
      </c>
      <c r="H98" s="10">
        <v>5.7110000000000003</v>
      </c>
      <c r="I98" s="10">
        <f t="shared" si="31"/>
        <v>5.6390000000000002</v>
      </c>
      <c r="J98" s="10">
        <f t="shared" si="32"/>
        <v>5.7830000000000004</v>
      </c>
      <c r="K98" s="10">
        <v>4800</v>
      </c>
      <c r="L98" s="10">
        <f t="shared" si="33"/>
        <v>4714</v>
      </c>
      <c r="M98" s="10">
        <f t="shared" si="34"/>
        <v>4886</v>
      </c>
      <c r="N98" s="10">
        <f t="shared" si="35"/>
        <v>0.94234087032495073</v>
      </c>
      <c r="O98" s="12">
        <f t="shared" si="36"/>
        <v>-4.6966591296750497</v>
      </c>
      <c r="P98" s="12">
        <f t="shared" si="37"/>
        <v>-4.7686591296750498</v>
      </c>
      <c r="Q98" s="12">
        <f t="shared" si="38"/>
        <v>-4.8406591296750499</v>
      </c>
      <c r="R98" s="10">
        <f t="shared" si="39"/>
        <v>700.68432167355434</v>
      </c>
      <c r="S98" s="10">
        <f t="shared" si="40"/>
        <v>733.42226056060883</v>
      </c>
      <c r="T98" s="10">
        <f t="shared" si="41"/>
        <v>767.16394765880102</v>
      </c>
    </row>
    <row r="99" spans="1:20" x14ac:dyDescent="0.25">
      <c r="A99" s="2">
        <v>96</v>
      </c>
      <c r="B99" s="2" t="s">
        <v>69</v>
      </c>
      <c r="C99" s="2" t="s">
        <v>66</v>
      </c>
      <c r="D99" s="11">
        <v>5.1747915730756802</v>
      </c>
      <c r="E99" s="10">
        <f t="shared" si="29"/>
        <v>0.71389286224760007</v>
      </c>
      <c r="F99" s="10">
        <f t="shared" si="30"/>
        <v>0</v>
      </c>
      <c r="G99" s="10">
        <f t="shared" si="42"/>
        <v>-0.3010299956639812</v>
      </c>
      <c r="H99" s="10">
        <v>5.7110000000000003</v>
      </c>
      <c r="I99" s="10">
        <f t="shared" si="31"/>
        <v>5.6390000000000002</v>
      </c>
      <c r="J99" s="10">
        <f t="shared" si="32"/>
        <v>5.7830000000000004</v>
      </c>
      <c r="K99" s="10">
        <v>4800</v>
      </c>
      <c r="L99" s="10">
        <f t="shared" si="33"/>
        <v>4714</v>
      </c>
      <c r="M99" s="10">
        <f t="shared" si="34"/>
        <v>4886</v>
      </c>
      <c r="N99" s="10">
        <f t="shared" si="35"/>
        <v>1.0149228579115812</v>
      </c>
      <c r="O99" s="12">
        <f t="shared" si="36"/>
        <v>-4.624077142088419</v>
      </c>
      <c r="P99" s="12">
        <f t="shared" si="37"/>
        <v>-4.6960771420884191</v>
      </c>
      <c r="Q99" s="12">
        <f t="shared" si="38"/>
        <v>-4.7680771420884192</v>
      </c>
      <c r="R99" s="10">
        <f t="shared" si="39"/>
        <v>715.5085010105912</v>
      </c>
      <c r="S99" s="10">
        <f t="shared" si="40"/>
        <v>748.97971694612431</v>
      </c>
      <c r="T99" s="10">
        <f t="shared" si="41"/>
        <v>783.49327169794708</v>
      </c>
    </row>
    <row r="100" spans="1:20" x14ac:dyDescent="0.25">
      <c r="A100" s="2">
        <v>97</v>
      </c>
      <c r="B100" s="2" t="s">
        <v>70</v>
      </c>
      <c r="C100" s="2" t="s">
        <v>66</v>
      </c>
      <c r="D100" s="11">
        <v>4.4489040004437799</v>
      </c>
      <c r="E100" s="10">
        <f t="shared" ref="E100:E131" si="43">LOG10(D100)</f>
        <v>0.64825303453488436</v>
      </c>
      <c r="F100" s="10">
        <f t="shared" ref="F100:F131" si="44">LOG10(1)</f>
        <v>0</v>
      </c>
      <c r="G100" s="10">
        <f t="shared" si="42"/>
        <v>-0.3010299956639812</v>
      </c>
      <c r="H100" s="10">
        <v>5.7110000000000003</v>
      </c>
      <c r="I100" s="10">
        <f t="shared" ref="I100:I131" si="45">5.711-0.072</f>
        <v>5.6390000000000002</v>
      </c>
      <c r="J100" s="10">
        <f t="shared" ref="J100:J131" si="46">5.711+0.072</f>
        <v>5.7830000000000004</v>
      </c>
      <c r="K100" s="10">
        <v>4800</v>
      </c>
      <c r="L100" s="10">
        <f t="shared" ref="L100:L131" si="47">4800-86</f>
        <v>4714</v>
      </c>
      <c r="M100" s="10">
        <f t="shared" ref="M100:M131" si="48">4800+86</f>
        <v>4886</v>
      </c>
      <c r="N100" s="10">
        <f t="shared" ref="N100:N131" si="49">E100+F100-(G100)</f>
        <v>0.94928303019886551</v>
      </c>
      <c r="O100" s="12">
        <f t="shared" ref="O100:O131" si="50">N100-I100</f>
        <v>-4.6897169698011343</v>
      </c>
      <c r="P100" s="12">
        <f t="shared" ref="P100:P131" si="51">N100-H100</f>
        <v>-4.7617169698011352</v>
      </c>
      <c r="Q100" s="12">
        <f t="shared" ref="Q100:Q131" si="52">N100-J100</f>
        <v>-4.8337169698011344</v>
      </c>
      <c r="R100" s="10">
        <f t="shared" ref="R100:R131" si="53">(-L100/Q100)-273.15</f>
        <v>702.08293760286926</v>
      </c>
      <c r="S100" s="10">
        <f t="shared" ref="S100:S131" si="54">(-K100/P100)-273.15</f>
        <v>734.88975340022444</v>
      </c>
      <c r="T100" s="10">
        <f t="shared" ref="T100:T131" si="55">(-M100/O100)-273.15</f>
        <v>768.70391814960396</v>
      </c>
    </row>
    <row r="101" spans="1:20" x14ac:dyDescent="0.25">
      <c r="A101" s="2">
        <v>98</v>
      </c>
      <c r="B101" s="2" t="s">
        <v>71</v>
      </c>
      <c r="C101" s="2" t="s">
        <v>66</v>
      </c>
      <c r="D101" s="11">
        <v>35.184683327360801</v>
      </c>
      <c r="E101" s="10">
        <f t="shared" si="43"/>
        <v>1.5463536466011953</v>
      </c>
      <c r="F101" s="10">
        <f t="shared" si="44"/>
        <v>0</v>
      </c>
      <c r="G101" s="10">
        <f t="shared" si="42"/>
        <v>-0.3010299956639812</v>
      </c>
      <c r="H101" s="10">
        <v>5.7110000000000003</v>
      </c>
      <c r="I101" s="10">
        <f t="shared" si="45"/>
        <v>5.6390000000000002</v>
      </c>
      <c r="J101" s="10">
        <f t="shared" si="46"/>
        <v>5.7830000000000004</v>
      </c>
      <c r="K101" s="10">
        <v>4800</v>
      </c>
      <c r="L101" s="10">
        <f t="shared" si="47"/>
        <v>4714</v>
      </c>
      <c r="M101" s="10">
        <f t="shared" si="48"/>
        <v>4886</v>
      </c>
      <c r="N101" s="10">
        <f t="shared" si="49"/>
        <v>1.8473836422651766</v>
      </c>
      <c r="O101" s="12">
        <f t="shared" si="50"/>
        <v>-3.7916163577348234</v>
      </c>
      <c r="P101" s="12">
        <f t="shared" si="51"/>
        <v>-3.8636163577348235</v>
      </c>
      <c r="Q101" s="12">
        <f t="shared" si="52"/>
        <v>-3.9356163577348235</v>
      </c>
      <c r="R101" s="10">
        <f t="shared" si="53"/>
        <v>924.62934928423294</v>
      </c>
      <c r="S101" s="10">
        <f t="shared" si="54"/>
        <v>969.20937411088187</v>
      </c>
      <c r="T101" s="10">
        <f t="shared" si="55"/>
        <v>1015.482482564502</v>
      </c>
    </row>
    <row r="102" spans="1:20" x14ac:dyDescent="0.25">
      <c r="A102" s="2">
        <v>99</v>
      </c>
      <c r="B102" s="2" t="s">
        <v>71</v>
      </c>
      <c r="C102" s="2" t="s">
        <v>66</v>
      </c>
      <c r="D102" s="11">
        <v>3.62876401182193</v>
      </c>
      <c r="E102" s="10">
        <f t="shared" si="43"/>
        <v>0.55975872579328079</v>
      </c>
      <c r="F102" s="10">
        <f t="shared" si="44"/>
        <v>0</v>
      </c>
      <c r="G102" s="10">
        <f t="shared" si="42"/>
        <v>-0.3010299956639812</v>
      </c>
      <c r="H102" s="10">
        <v>5.7110000000000003</v>
      </c>
      <c r="I102" s="10">
        <f t="shared" si="45"/>
        <v>5.6390000000000002</v>
      </c>
      <c r="J102" s="10">
        <f t="shared" si="46"/>
        <v>5.7830000000000004</v>
      </c>
      <c r="K102" s="10">
        <v>4800</v>
      </c>
      <c r="L102" s="10">
        <f t="shared" si="47"/>
        <v>4714</v>
      </c>
      <c r="M102" s="10">
        <f t="shared" si="48"/>
        <v>4886</v>
      </c>
      <c r="N102" s="10">
        <f t="shared" si="49"/>
        <v>0.86078872145726204</v>
      </c>
      <c r="O102" s="12">
        <f t="shared" si="50"/>
        <v>-4.778211278542738</v>
      </c>
      <c r="P102" s="12">
        <f t="shared" si="51"/>
        <v>-4.850211278542738</v>
      </c>
      <c r="Q102" s="12">
        <f t="shared" si="52"/>
        <v>-4.9222112785427381</v>
      </c>
      <c r="R102" s="10">
        <f t="shared" si="53"/>
        <v>684.54964620365081</v>
      </c>
      <c r="S102" s="10">
        <f t="shared" si="54"/>
        <v>716.4976100402323</v>
      </c>
      <c r="T102" s="10">
        <f t="shared" si="55"/>
        <v>749.40838328901509</v>
      </c>
    </row>
    <row r="103" spans="1:20" x14ac:dyDescent="0.25">
      <c r="A103" s="2">
        <v>100</v>
      </c>
      <c r="B103" s="2" t="s">
        <v>72</v>
      </c>
      <c r="C103" s="2" t="s">
        <v>66</v>
      </c>
      <c r="D103" s="11">
        <v>4.1188392908410298</v>
      </c>
      <c r="E103" s="10">
        <f t="shared" si="43"/>
        <v>0.61477484695458473</v>
      </c>
      <c r="F103" s="10">
        <f t="shared" si="44"/>
        <v>0</v>
      </c>
      <c r="G103" s="10">
        <f t="shared" si="42"/>
        <v>-0.3010299956639812</v>
      </c>
      <c r="H103" s="10">
        <v>5.7110000000000003</v>
      </c>
      <c r="I103" s="10">
        <f t="shared" si="45"/>
        <v>5.6390000000000002</v>
      </c>
      <c r="J103" s="10">
        <f t="shared" si="46"/>
        <v>5.7830000000000004</v>
      </c>
      <c r="K103" s="10">
        <v>4800</v>
      </c>
      <c r="L103" s="10">
        <f t="shared" si="47"/>
        <v>4714</v>
      </c>
      <c r="M103" s="10">
        <f t="shared" si="48"/>
        <v>4886</v>
      </c>
      <c r="N103" s="10">
        <f t="shared" si="49"/>
        <v>0.91580484261856587</v>
      </c>
      <c r="O103" s="12">
        <f t="shared" si="50"/>
        <v>-4.7231951573814346</v>
      </c>
      <c r="P103" s="12">
        <f t="shared" si="51"/>
        <v>-4.7951951573814346</v>
      </c>
      <c r="Q103" s="12">
        <f t="shared" si="52"/>
        <v>-4.8671951573814347</v>
      </c>
      <c r="R103" s="10">
        <f t="shared" si="53"/>
        <v>695.37496100364831</v>
      </c>
      <c r="S103" s="10">
        <f t="shared" si="54"/>
        <v>727.85201190167811</v>
      </c>
      <c r="T103" s="10">
        <f t="shared" si="55"/>
        <v>761.31921780569098</v>
      </c>
    </row>
    <row r="104" spans="1:20" x14ac:dyDescent="0.25">
      <c r="A104" s="2">
        <v>101</v>
      </c>
      <c r="B104" s="2" t="s">
        <v>73</v>
      </c>
      <c r="C104" s="2" t="s">
        <v>66</v>
      </c>
      <c r="D104" s="11">
        <v>13.3482699788362</v>
      </c>
      <c r="E104" s="10">
        <f t="shared" si="43"/>
        <v>1.1254249820053088</v>
      </c>
      <c r="F104" s="10">
        <f t="shared" si="44"/>
        <v>0</v>
      </c>
      <c r="G104" s="10">
        <f t="shared" si="42"/>
        <v>-0.3010299956639812</v>
      </c>
      <c r="H104" s="10">
        <v>5.7110000000000003</v>
      </c>
      <c r="I104" s="10">
        <f t="shared" si="45"/>
        <v>5.6390000000000002</v>
      </c>
      <c r="J104" s="10">
        <f t="shared" si="46"/>
        <v>5.7830000000000004</v>
      </c>
      <c r="K104" s="10">
        <v>4800</v>
      </c>
      <c r="L104" s="10">
        <f t="shared" si="47"/>
        <v>4714</v>
      </c>
      <c r="M104" s="10">
        <f t="shared" si="48"/>
        <v>4886</v>
      </c>
      <c r="N104" s="10">
        <f t="shared" si="49"/>
        <v>1.4264549776692901</v>
      </c>
      <c r="O104" s="12">
        <f t="shared" si="50"/>
        <v>-4.2125450223307102</v>
      </c>
      <c r="P104" s="12">
        <f t="shared" si="51"/>
        <v>-4.2845450223307102</v>
      </c>
      <c r="Q104" s="12">
        <f t="shared" si="52"/>
        <v>-4.3565450223307103</v>
      </c>
      <c r="R104" s="10">
        <f t="shared" si="53"/>
        <v>808.9001052639311</v>
      </c>
      <c r="S104" s="10">
        <f t="shared" si="54"/>
        <v>847.15565088773235</v>
      </c>
      <c r="T104" s="10">
        <f t="shared" si="55"/>
        <v>886.71890919843088</v>
      </c>
    </row>
    <row r="105" spans="1:20" x14ac:dyDescent="0.25">
      <c r="A105" s="2">
        <v>102</v>
      </c>
      <c r="B105" s="2" t="s">
        <v>74</v>
      </c>
      <c r="C105" s="2" t="s">
        <v>66</v>
      </c>
      <c r="D105" s="11">
        <v>3.95546140709562</v>
      </c>
      <c r="E105" s="10">
        <f t="shared" si="43"/>
        <v>0.59719715151700115</v>
      </c>
      <c r="F105" s="10">
        <f t="shared" si="44"/>
        <v>0</v>
      </c>
      <c r="G105" s="10">
        <f t="shared" si="42"/>
        <v>-0.3010299956639812</v>
      </c>
      <c r="H105" s="10">
        <v>5.7110000000000003</v>
      </c>
      <c r="I105" s="10">
        <f t="shared" si="45"/>
        <v>5.6390000000000002</v>
      </c>
      <c r="J105" s="10">
        <f t="shared" si="46"/>
        <v>5.7830000000000004</v>
      </c>
      <c r="K105" s="10">
        <v>4800</v>
      </c>
      <c r="L105" s="10">
        <f t="shared" si="47"/>
        <v>4714</v>
      </c>
      <c r="M105" s="10">
        <f t="shared" si="48"/>
        <v>4886</v>
      </c>
      <c r="N105" s="10">
        <f t="shared" si="49"/>
        <v>0.8982271471809824</v>
      </c>
      <c r="O105" s="12">
        <f t="shared" si="50"/>
        <v>-4.7407728528190178</v>
      </c>
      <c r="P105" s="12">
        <f t="shared" si="51"/>
        <v>-4.8127728528190179</v>
      </c>
      <c r="Q105" s="12">
        <f t="shared" si="52"/>
        <v>-4.884772852819018</v>
      </c>
      <c r="R105" s="10">
        <f t="shared" si="53"/>
        <v>691.88975559058713</v>
      </c>
      <c r="S105" s="10">
        <f t="shared" si="54"/>
        <v>724.19605118304378</v>
      </c>
      <c r="T105" s="10">
        <f t="shared" si="55"/>
        <v>757.48364385716684</v>
      </c>
    </row>
    <row r="106" spans="1:20" x14ac:dyDescent="0.25">
      <c r="A106" s="2">
        <v>103</v>
      </c>
      <c r="B106" s="2" t="s">
        <v>75</v>
      </c>
      <c r="C106" s="2" t="s">
        <v>66</v>
      </c>
      <c r="D106" s="11">
        <v>3.2696244887484101</v>
      </c>
      <c r="E106" s="10">
        <f t="shared" si="43"/>
        <v>0.51449787748322728</v>
      </c>
      <c r="F106" s="10">
        <f t="shared" si="44"/>
        <v>0</v>
      </c>
      <c r="G106" s="10">
        <f t="shared" si="42"/>
        <v>-0.3010299956639812</v>
      </c>
      <c r="H106" s="10">
        <v>5.7110000000000003</v>
      </c>
      <c r="I106" s="10">
        <f t="shared" si="45"/>
        <v>5.6390000000000002</v>
      </c>
      <c r="J106" s="10">
        <f t="shared" si="46"/>
        <v>5.7830000000000004</v>
      </c>
      <c r="K106" s="10">
        <v>4800</v>
      </c>
      <c r="L106" s="10">
        <f t="shared" si="47"/>
        <v>4714</v>
      </c>
      <c r="M106" s="10">
        <f t="shared" si="48"/>
        <v>4886</v>
      </c>
      <c r="N106" s="10">
        <f t="shared" si="49"/>
        <v>0.81552787314720843</v>
      </c>
      <c r="O106" s="12">
        <f t="shared" si="50"/>
        <v>-4.823472126852792</v>
      </c>
      <c r="P106" s="12">
        <f t="shared" si="51"/>
        <v>-4.8954721268527921</v>
      </c>
      <c r="Q106" s="12">
        <f t="shared" si="52"/>
        <v>-4.9674721268527922</v>
      </c>
      <c r="R106" s="10">
        <f t="shared" si="53"/>
        <v>675.82361869780982</v>
      </c>
      <c r="S106" s="10">
        <f t="shared" si="54"/>
        <v>707.34787142508571</v>
      </c>
      <c r="T106" s="10">
        <f t="shared" si="55"/>
        <v>739.81324960584072</v>
      </c>
    </row>
    <row r="107" spans="1:20" x14ac:dyDescent="0.25">
      <c r="A107" s="2">
        <v>104</v>
      </c>
      <c r="B107" s="2" t="s">
        <v>76</v>
      </c>
      <c r="C107" s="2" t="s">
        <v>66</v>
      </c>
      <c r="D107" s="11">
        <v>5.9046669198021897</v>
      </c>
      <c r="E107" s="10">
        <f t="shared" si="43"/>
        <v>0.77119540424050237</v>
      </c>
      <c r="F107" s="10">
        <f t="shared" si="44"/>
        <v>0</v>
      </c>
      <c r="G107" s="10">
        <f t="shared" si="42"/>
        <v>-0.3010299956639812</v>
      </c>
      <c r="H107" s="10">
        <v>5.7110000000000003</v>
      </c>
      <c r="I107" s="10">
        <f t="shared" si="45"/>
        <v>5.6390000000000002</v>
      </c>
      <c r="J107" s="10">
        <f t="shared" si="46"/>
        <v>5.7830000000000004</v>
      </c>
      <c r="K107" s="10">
        <v>4800</v>
      </c>
      <c r="L107" s="10">
        <f t="shared" si="47"/>
        <v>4714</v>
      </c>
      <c r="M107" s="10">
        <f t="shared" si="48"/>
        <v>4886</v>
      </c>
      <c r="N107" s="10">
        <f t="shared" si="49"/>
        <v>1.0722253999044835</v>
      </c>
      <c r="O107" s="12">
        <f t="shared" si="50"/>
        <v>-4.5667746000955169</v>
      </c>
      <c r="P107" s="12">
        <f t="shared" si="51"/>
        <v>-4.638774600095517</v>
      </c>
      <c r="Q107" s="12">
        <f t="shared" si="52"/>
        <v>-4.7107746000955171</v>
      </c>
      <c r="R107" s="10">
        <f t="shared" si="53"/>
        <v>727.5346856787454</v>
      </c>
      <c r="S107" s="10">
        <f t="shared" si="54"/>
        <v>761.60603231533685</v>
      </c>
      <c r="T107" s="10">
        <f t="shared" si="55"/>
        <v>796.75172011068969</v>
      </c>
    </row>
    <row r="108" spans="1:20" x14ac:dyDescent="0.25">
      <c r="A108" s="2">
        <v>105</v>
      </c>
      <c r="B108" s="2" t="s">
        <v>77</v>
      </c>
      <c r="C108" s="2" t="s">
        <v>66</v>
      </c>
      <c r="D108" s="11">
        <v>4.7488384211728398</v>
      </c>
      <c r="E108" s="10">
        <f t="shared" si="43"/>
        <v>0.67658739300024828</v>
      </c>
      <c r="F108" s="10">
        <f t="shared" si="44"/>
        <v>0</v>
      </c>
      <c r="G108" s="10">
        <f t="shared" si="42"/>
        <v>-0.3010299956639812</v>
      </c>
      <c r="H108" s="10">
        <v>5.7110000000000003</v>
      </c>
      <c r="I108" s="10">
        <f t="shared" si="45"/>
        <v>5.6390000000000002</v>
      </c>
      <c r="J108" s="10">
        <f t="shared" si="46"/>
        <v>5.7830000000000004</v>
      </c>
      <c r="K108" s="10">
        <v>4800</v>
      </c>
      <c r="L108" s="10">
        <f t="shared" si="47"/>
        <v>4714</v>
      </c>
      <c r="M108" s="10">
        <f t="shared" si="48"/>
        <v>4886</v>
      </c>
      <c r="N108" s="10">
        <f t="shared" si="49"/>
        <v>0.97761738866422943</v>
      </c>
      <c r="O108" s="12">
        <f t="shared" si="50"/>
        <v>-4.661382611335771</v>
      </c>
      <c r="P108" s="12">
        <f t="shared" si="51"/>
        <v>-4.7333826113357711</v>
      </c>
      <c r="Q108" s="12">
        <f t="shared" si="52"/>
        <v>-4.8053826113357712</v>
      </c>
      <c r="R108" s="10">
        <f t="shared" si="53"/>
        <v>707.83328089001657</v>
      </c>
      <c r="S108" s="10">
        <f t="shared" si="54"/>
        <v>740.92394967495125</v>
      </c>
      <c r="T108" s="10">
        <f t="shared" si="55"/>
        <v>775.03685943479388</v>
      </c>
    </row>
    <row r="109" spans="1:20" x14ac:dyDescent="0.25">
      <c r="A109" s="2">
        <v>106</v>
      </c>
      <c r="B109" s="2" t="s">
        <v>78</v>
      </c>
      <c r="C109" s="2" t="s">
        <v>66</v>
      </c>
      <c r="D109" s="11">
        <v>4.7934861421682502</v>
      </c>
      <c r="E109" s="10">
        <f t="shared" si="43"/>
        <v>0.68065147617615585</v>
      </c>
      <c r="F109" s="10">
        <f t="shared" si="44"/>
        <v>0</v>
      </c>
      <c r="G109" s="10">
        <f t="shared" si="42"/>
        <v>-0.3010299956639812</v>
      </c>
      <c r="H109" s="10">
        <v>5.7110000000000003</v>
      </c>
      <c r="I109" s="10">
        <f t="shared" si="45"/>
        <v>5.6390000000000002</v>
      </c>
      <c r="J109" s="10">
        <f t="shared" si="46"/>
        <v>5.7830000000000004</v>
      </c>
      <c r="K109" s="10">
        <v>4800</v>
      </c>
      <c r="L109" s="10">
        <f t="shared" si="47"/>
        <v>4714</v>
      </c>
      <c r="M109" s="10">
        <f t="shared" si="48"/>
        <v>4886</v>
      </c>
      <c r="N109" s="10">
        <f t="shared" si="49"/>
        <v>0.98168147184013699</v>
      </c>
      <c r="O109" s="12">
        <f t="shared" si="50"/>
        <v>-4.6573185281598635</v>
      </c>
      <c r="P109" s="12">
        <f t="shared" si="51"/>
        <v>-4.7293185281598635</v>
      </c>
      <c r="Q109" s="12">
        <f t="shared" si="52"/>
        <v>-4.8013185281598636</v>
      </c>
      <c r="R109" s="10">
        <f t="shared" si="53"/>
        <v>708.66363564034793</v>
      </c>
      <c r="S109" s="10">
        <f t="shared" si="54"/>
        <v>741.79538196555734</v>
      </c>
      <c r="T109" s="10">
        <f t="shared" si="55"/>
        <v>775.95153137635828</v>
      </c>
    </row>
    <row r="110" spans="1:20" x14ac:dyDescent="0.25">
      <c r="A110" s="2">
        <v>107</v>
      </c>
      <c r="B110" s="2" t="s">
        <v>79</v>
      </c>
      <c r="C110" s="2" t="s">
        <v>66</v>
      </c>
      <c r="D110" s="11">
        <v>4.6157504703965202</v>
      </c>
      <c r="E110" s="10">
        <f t="shared" si="43"/>
        <v>0.66424232262188254</v>
      </c>
      <c r="F110" s="10">
        <f t="shared" si="44"/>
        <v>0</v>
      </c>
      <c r="G110" s="10">
        <f t="shared" si="42"/>
        <v>-0.3010299956639812</v>
      </c>
      <c r="H110" s="10">
        <v>5.7110000000000003</v>
      </c>
      <c r="I110" s="10">
        <f t="shared" si="45"/>
        <v>5.6390000000000002</v>
      </c>
      <c r="J110" s="10">
        <f t="shared" si="46"/>
        <v>5.7830000000000004</v>
      </c>
      <c r="K110" s="10">
        <v>4800</v>
      </c>
      <c r="L110" s="10">
        <f t="shared" si="47"/>
        <v>4714</v>
      </c>
      <c r="M110" s="10">
        <f t="shared" si="48"/>
        <v>4886</v>
      </c>
      <c r="N110" s="10">
        <f t="shared" si="49"/>
        <v>0.9652723182858638</v>
      </c>
      <c r="O110" s="12">
        <f t="shared" si="50"/>
        <v>-4.6737276817141362</v>
      </c>
      <c r="P110" s="12">
        <f t="shared" si="51"/>
        <v>-4.7457276817141363</v>
      </c>
      <c r="Q110" s="12">
        <f t="shared" si="52"/>
        <v>-4.8177276817141363</v>
      </c>
      <c r="R110" s="10">
        <f t="shared" si="53"/>
        <v>705.3195838853992</v>
      </c>
      <c r="S110" s="10">
        <f t="shared" si="54"/>
        <v>738.28603719509272</v>
      </c>
      <c r="T110" s="10">
        <f t="shared" si="55"/>
        <v>772.26820421338937</v>
      </c>
    </row>
    <row r="111" spans="1:20" x14ac:dyDescent="0.25">
      <c r="A111" s="2">
        <v>108</v>
      </c>
      <c r="B111" s="2" t="s">
        <v>80</v>
      </c>
      <c r="C111" s="2" t="s">
        <v>66</v>
      </c>
      <c r="D111" s="11">
        <v>53.170620712365299</v>
      </c>
      <c r="E111" s="10">
        <f t="shared" si="43"/>
        <v>1.7256717302856213</v>
      </c>
      <c r="F111" s="10">
        <f t="shared" si="44"/>
        <v>0</v>
      </c>
      <c r="G111" s="10">
        <f t="shared" si="42"/>
        <v>-0.3010299956639812</v>
      </c>
      <c r="H111" s="10">
        <v>5.7110000000000003</v>
      </c>
      <c r="I111" s="10">
        <f t="shared" si="45"/>
        <v>5.6390000000000002</v>
      </c>
      <c r="J111" s="10">
        <f t="shared" si="46"/>
        <v>5.7830000000000004</v>
      </c>
      <c r="K111" s="10">
        <v>4800</v>
      </c>
      <c r="L111" s="10">
        <f t="shared" si="47"/>
        <v>4714</v>
      </c>
      <c r="M111" s="10">
        <f t="shared" si="48"/>
        <v>4886</v>
      </c>
      <c r="N111" s="10">
        <f t="shared" si="49"/>
        <v>2.0267017259496023</v>
      </c>
      <c r="O111" s="12">
        <f t="shared" si="50"/>
        <v>-3.6122982740503979</v>
      </c>
      <c r="P111" s="12">
        <f t="shared" si="51"/>
        <v>-3.684298274050398</v>
      </c>
      <c r="Q111" s="12">
        <f t="shared" si="52"/>
        <v>-3.7562982740503981</v>
      </c>
      <c r="R111" s="10">
        <f t="shared" si="53"/>
        <v>981.80891329122721</v>
      </c>
      <c r="S111" s="10">
        <f t="shared" si="54"/>
        <v>1029.6761131319954</v>
      </c>
      <c r="T111" s="10">
        <f t="shared" si="55"/>
        <v>1079.4514823026852</v>
      </c>
    </row>
    <row r="112" spans="1:20" x14ac:dyDescent="0.25">
      <c r="A112" s="2">
        <v>109</v>
      </c>
      <c r="B112" s="2" t="s">
        <v>81</v>
      </c>
      <c r="C112" s="2" t="s">
        <v>66</v>
      </c>
      <c r="D112" s="11">
        <v>11.636874268639099</v>
      </c>
      <c r="E112" s="10">
        <f t="shared" si="43"/>
        <v>1.0658363419822412</v>
      </c>
      <c r="F112" s="10">
        <f t="shared" si="44"/>
        <v>0</v>
      </c>
      <c r="G112" s="10">
        <f t="shared" si="42"/>
        <v>-0.3010299956639812</v>
      </c>
      <c r="H112" s="10">
        <v>5.7110000000000003</v>
      </c>
      <c r="I112" s="10">
        <f t="shared" si="45"/>
        <v>5.6390000000000002</v>
      </c>
      <c r="J112" s="10">
        <f t="shared" si="46"/>
        <v>5.7830000000000004</v>
      </c>
      <c r="K112" s="10">
        <v>4800</v>
      </c>
      <c r="L112" s="10">
        <f t="shared" si="47"/>
        <v>4714</v>
      </c>
      <c r="M112" s="10">
        <f t="shared" si="48"/>
        <v>4886</v>
      </c>
      <c r="N112" s="10">
        <f t="shared" si="49"/>
        <v>1.3668663376462225</v>
      </c>
      <c r="O112" s="12">
        <f t="shared" si="50"/>
        <v>-4.2721336623537773</v>
      </c>
      <c r="P112" s="12">
        <f t="shared" si="51"/>
        <v>-4.3441336623537783</v>
      </c>
      <c r="Q112" s="12">
        <f t="shared" si="52"/>
        <v>-4.4161336623537775</v>
      </c>
      <c r="R112" s="10">
        <f t="shared" si="53"/>
        <v>794.2995747684098</v>
      </c>
      <c r="S112" s="10">
        <f t="shared" si="54"/>
        <v>831.78837737930473</v>
      </c>
      <c r="T112" s="10">
        <f t="shared" si="55"/>
        <v>870.54080795754101</v>
      </c>
    </row>
    <row r="113" spans="1:20" x14ac:dyDescent="0.25">
      <c r="A113" s="2">
        <v>110</v>
      </c>
      <c r="B113" s="2" t="s">
        <v>82</v>
      </c>
      <c r="C113" s="2" t="s">
        <v>66</v>
      </c>
      <c r="D113" s="11">
        <v>3.6252180388054902</v>
      </c>
      <c r="E113" s="10">
        <f t="shared" si="43"/>
        <v>0.55933413234214369</v>
      </c>
      <c r="F113" s="10">
        <f t="shared" si="44"/>
        <v>0</v>
      </c>
      <c r="G113" s="10">
        <f t="shared" si="42"/>
        <v>-0.3010299956639812</v>
      </c>
      <c r="H113" s="10">
        <v>5.7110000000000003</v>
      </c>
      <c r="I113" s="10">
        <f t="shared" si="45"/>
        <v>5.6390000000000002</v>
      </c>
      <c r="J113" s="10">
        <f t="shared" si="46"/>
        <v>5.7830000000000004</v>
      </c>
      <c r="K113" s="10">
        <v>4800</v>
      </c>
      <c r="L113" s="10">
        <f t="shared" si="47"/>
        <v>4714</v>
      </c>
      <c r="M113" s="10">
        <f t="shared" si="48"/>
        <v>4886</v>
      </c>
      <c r="N113" s="10">
        <f t="shared" si="49"/>
        <v>0.86036412800612494</v>
      </c>
      <c r="O113" s="12">
        <f t="shared" si="50"/>
        <v>-4.7786358719938757</v>
      </c>
      <c r="P113" s="12">
        <f t="shared" si="51"/>
        <v>-4.8506358719938749</v>
      </c>
      <c r="Q113" s="12">
        <f t="shared" si="52"/>
        <v>-4.9226358719938759</v>
      </c>
      <c r="R113" s="10">
        <f t="shared" si="53"/>
        <v>684.46704147551145</v>
      </c>
      <c r="S113" s="10">
        <f t="shared" si="54"/>
        <v>716.41098265667983</v>
      </c>
      <c r="T113" s="10">
        <f t="shared" si="55"/>
        <v>749.31752648289284</v>
      </c>
    </row>
    <row r="114" spans="1:20" x14ac:dyDescent="0.25">
      <c r="A114" s="2">
        <v>111</v>
      </c>
      <c r="B114" s="2" t="s">
        <v>83</v>
      </c>
      <c r="C114" s="2" t="s">
        <v>66</v>
      </c>
      <c r="D114" s="11">
        <v>5.2312870976283303</v>
      </c>
      <c r="E114" s="10">
        <f t="shared" si="43"/>
        <v>0.71860855514391087</v>
      </c>
      <c r="F114" s="10">
        <f t="shared" si="44"/>
        <v>0</v>
      </c>
      <c r="G114" s="10">
        <f t="shared" si="42"/>
        <v>-0.3010299956639812</v>
      </c>
      <c r="H114" s="10">
        <v>5.7110000000000003</v>
      </c>
      <c r="I114" s="10">
        <f t="shared" si="45"/>
        <v>5.6390000000000002</v>
      </c>
      <c r="J114" s="10">
        <f t="shared" si="46"/>
        <v>5.7830000000000004</v>
      </c>
      <c r="K114" s="10">
        <v>4800</v>
      </c>
      <c r="L114" s="10">
        <f t="shared" si="47"/>
        <v>4714</v>
      </c>
      <c r="M114" s="10">
        <f t="shared" si="48"/>
        <v>4886</v>
      </c>
      <c r="N114" s="10">
        <f t="shared" si="49"/>
        <v>1.019638550807892</v>
      </c>
      <c r="O114" s="12">
        <f t="shared" si="50"/>
        <v>-4.619361449192108</v>
      </c>
      <c r="P114" s="12">
        <f t="shared" si="51"/>
        <v>-4.6913614491921081</v>
      </c>
      <c r="Q114" s="12">
        <f t="shared" si="52"/>
        <v>-4.7633614491921081</v>
      </c>
      <c r="R114" s="10">
        <f t="shared" si="53"/>
        <v>716.48726567496158</v>
      </c>
      <c r="S114" s="10">
        <f t="shared" si="54"/>
        <v>750.00714787369463</v>
      </c>
      <c r="T114" s="10">
        <f t="shared" si="55"/>
        <v>784.57195004452944</v>
      </c>
    </row>
    <row r="115" spans="1:20" x14ac:dyDescent="0.25">
      <c r="A115" s="2">
        <v>112</v>
      </c>
      <c r="B115" s="2" t="s">
        <v>84</v>
      </c>
      <c r="C115" s="2" t="s">
        <v>66</v>
      </c>
      <c r="D115" s="11">
        <v>5.4188354097343501</v>
      </c>
      <c r="E115" s="10">
        <f t="shared" si="43"/>
        <v>0.73390596006762199</v>
      </c>
      <c r="F115" s="10">
        <f t="shared" si="44"/>
        <v>0</v>
      </c>
      <c r="G115" s="10">
        <f t="shared" si="42"/>
        <v>-0.3010299956639812</v>
      </c>
      <c r="H115" s="10">
        <v>5.7110000000000003</v>
      </c>
      <c r="I115" s="10">
        <f t="shared" si="45"/>
        <v>5.6390000000000002</v>
      </c>
      <c r="J115" s="10">
        <f t="shared" si="46"/>
        <v>5.7830000000000004</v>
      </c>
      <c r="K115" s="10">
        <v>4800</v>
      </c>
      <c r="L115" s="10">
        <f t="shared" si="47"/>
        <v>4714</v>
      </c>
      <c r="M115" s="10">
        <f t="shared" si="48"/>
        <v>4886</v>
      </c>
      <c r="N115" s="10">
        <f t="shared" si="49"/>
        <v>1.0349359557316031</v>
      </c>
      <c r="O115" s="12">
        <f t="shared" si="50"/>
        <v>-4.6040640442683971</v>
      </c>
      <c r="P115" s="12">
        <f t="shared" si="51"/>
        <v>-4.6760640442683972</v>
      </c>
      <c r="Q115" s="12">
        <f t="shared" si="52"/>
        <v>-4.7480640442683972</v>
      </c>
      <c r="R115" s="10">
        <f t="shared" si="53"/>
        <v>719.67569823178405</v>
      </c>
      <c r="S115" s="10">
        <f t="shared" si="54"/>
        <v>753.35433239542874</v>
      </c>
      <c r="T115" s="10">
        <f t="shared" si="55"/>
        <v>788.08632360904824</v>
      </c>
    </row>
    <row r="116" spans="1:20" x14ac:dyDescent="0.25">
      <c r="A116" s="2">
        <v>113</v>
      </c>
      <c r="B116" s="2" t="s">
        <v>85</v>
      </c>
      <c r="C116" s="2" t="s">
        <v>66</v>
      </c>
      <c r="D116" s="11">
        <v>4.2004211106993097</v>
      </c>
      <c r="E116" s="10">
        <f t="shared" si="43"/>
        <v>0.62329283251340251</v>
      </c>
      <c r="F116" s="10">
        <f t="shared" si="44"/>
        <v>0</v>
      </c>
      <c r="G116" s="10">
        <f t="shared" si="42"/>
        <v>-0.3010299956639812</v>
      </c>
      <c r="H116" s="10">
        <v>5.7110000000000003</v>
      </c>
      <c r="I116" s="10">
        <f t="shared" si="45"/>
        <v>5.6390000000000002</v>
      </c>
      <c r="J116" s="10">
        <f t="shared" si="46"/>
        <v>5.7830000000000004</v>
      </c>
      <c r="K116" s="10">
        <v>4800</v>
      </c>
      <c r="L116" s="10">
        <f t="shared" si="47"/>
        <v>4714</v>
      </c>
      <c r="M116" s="10">
        <f t="shared" si="48"/>
        <v>4886</v>
      </c>
      <c r="N116" s="10">
        <f t="shared" si="49"/>
        <v>0.92432282817738365</v>
      </c>
      <c r="O116" s="12">
        <f t="shared" si="50"/>
        <v>-4.7146771718226166</v>
      </c>
      <c r="P116" s="12">
        <f t="shared" si="51"/>
        <v>-4.7866771718226166</v>
      </c>
      <c r="Q116" s="12">
        <f t="shared" si="52"/>
        <v>-4.8586771718226167</v>
      </c>
      <c r="R116" s="10">
        <f t="shared" si="53"/>
        <v>697.07292967689716</v>
      </c>
      <c r="S116" s="10">
        <f t="shared" si="54"/>
        <v>729.63331454141303</v>
      </c>
      <c r="T116" s="10">
        <f t="shared" si="55"/>
        <v>763.18818858294242</v>
      </c>
    </row>
    <row r="117" spans="1:20" x14ac:dyDescent="0.25">
      <c r="A117" s="2">
        <v>114</v>
      </c>
      <c r="B117" s="2" t="s">
        <v>86</v>
      </c>
      <c r="C117" s="2" t="s">
        <v>66</v>
      </c>
      <c r="D117" s="11">
        <v>4.1690391219947296</v>
      </c>
      <c r="E117" s="10">
        <f t="shared" si="43"/>
        <v>0.62003597053687864</v>
      </c>
      <c r="F117" s="10">
        <f t="shared" si="44"/>
        <v>0</v>
      </c>
      <c r="G117" s="10">
        <f t="shared" si="42"/>
        <v>-0.3010299956639812</v>
      </c>
      <c r="H117" s="10">
        <v>5.7110000000000003</v>
      </c>
      <c r="I117" s="10">
        <f t="shared" si="45"/>
        <v>5.6390000000000002</v>
      </c>
      <c r="J117" s="10">
        <f t="shared" si="46"/>
        <v>5.7830000000000004</v>
      </c>
      <c r="K117" s="10">
        <v>4800</v>
      </c>
      <c r="L117" s="10">
        <f t="shared" si="47"/>
        <v>4714</v>
      </c>
      <c r="M117" s="10">
        <f t="shared" si="48"/>
        <v>4886</v>
      </c>
      <c r="N117" s="10">
        <f t="shared" si="49"/>
        <v>0.92106596620085979</v>
      </c>
      <c r="O117" s="12">
        <f t="shared" si="50"/>
        <v>-4.7179340337991409</v>
      </c>
      <c r="P117" s="12">
        <f t="shared" si="51"/>
        <v>-4.7899340337991401</v>
      </c>
      <c r="Q117" s="12">
        <f t="shared" si="52"/>
        <v>-4.861934033799141</v>
      </c>
      <c r="R117" s="10">
        <f t="shared" si="53"/>
        <v>696.42300679714401</v>
      </c>
      <c r="S117" s="10">
        <f t="shared" si="54"/>
        <v>728.95148326257345</v>
      </c>
      <c r="T117" s="10">
        <f t="shared" si="55"/>
        <v>762.47278849107249</v>
      </c>
    </row>
    <row r="118" spans="1:20" x14ac:dyDescent="0.25">
      <c r="A118" s="2">
        <v>115</v>
      </c>
      <c r="B118" s="2" t="s">
        <v>87</v>
      </c>
      <c r="C118" s="2" t="s">
        <v>66</v>
      </c>
      <c r="D118" s="11">
        <v>6.1771714496383598</v>
      </c>
      <c r="E118" s="10">
        <f t="shared" si="43"/>
        <v>0.79078965550614566</v>
      </c>
      <c r="F118" s="10">
        <f t="shared" si="44"/>
        <v>0</v>
      </c>
      <c r="G118" s="10">
        <f t="shared" si="42"/>
        <v>-0.3010299956639812</v>
      </c>
      <c r="H118" s="10">
        <v>5.7110000000000003</v>
      </c>
      <c r="I118" s="10">
        <f t="shared" si="45"/>
        <v>5.6390000000000002</v>
      </c>
      <c r="J118" s="10">
        <f t="shared" si="46"/>
        <v>5.7830000000000004</v>
      </c>
      <c r="K118" s="10">
        <v>4800</v>
      </c>
      <c r="L118" s="10">
        <f t="shared" si="47"/>
        <v>4714</v>
      </c>
      <c r="M118" s="10">
        <f t="shared" si="48"/>
        <v>4886</v>
      </c>
      <c r="N118" s="10">
        <f t="shared" si="49"/>
        <v>1.0918196511701268</v>
      </c>
      <c r="O118" s="12">
        <f t="shared" si="50"/>
        <v>-4.5471803488298734</v>
      </c>
      <c r="P118" s="12">
        <f t="shared" si="51"/>
        <v>-4.6191803488298735</v>
      </c>
      <c r="Q118" s="12">
        <f t="shared" si="52"/>
        <v>-4.6911803488298736</v>
      </c>
      <c r="R118" s="10">
        <f t="shared" si="53"/>
        <v>731.71437303051425</v>
      </c>
      <c r="S118" s="10">
        <f t="shared" si="54"/>
        <v>765.99539756299657</v>
      </c>
      <c r="T118" s="10">
        <f t="shared" si="55"/>
        <v>801.36203277154266</v>
      </c>
    </row>
    <row r="119" spans="1:20" x14ac:dyDescent="0.25">
      <c r="A119" s="2">
        <v>116</v>
      </c>
      <c r="B119" s="2" t="s">
        <v>88</v>
      </c>
      <c r="C119" s="2" t="s">
        <v>66</v>
      </c>
      <c r="D119" s="11">
        <v>3.8403069827238898</v>
      </c>
      <c r="E119" s="10">
        <f t="shared" si="43"/>
        <v>0.58436594196499037</v>
      </c>
      <c r="F119" s="10">
        <f t="shared" si="44"/>
        <v>0</v>
      </c>
      <c r="G119" s="10">
        <f t="shared" si="42"/>
        <v>-0.3010299956639812</v>
      </c>
      <c r="H119" s="10">
        <v>5.7110000000000003</v>
      </c>
      <c r="I119" s="10">
        <f t="shared" si="45"/>
        <v>5.6390000000000002</v>
      </c>
      <c r="J119" s="10">
        <f t="shared" si="46"/>
        <v>5.7830000000000004</v>
      </c>
      <c r="K119" s="10">
        <v>4800</v>
      </c>
      <c r="L119" s="10">
        <f t="shared" si="47"/>
        <v>4714</v>
      </c>
      <c r="M119" s="10">
        <f t="shared" si="48"/>
        <v>4886</v>
      </c>
      <c r="N119" s="10">
        <f t="shared" si="49"/>
        <v>0.88539593762897151</v>
      </c>
      <c r="O119" s="12">
        <f t="shared" si="50"/>
        <v>-4.7536040623710285</v>
      </c>
      <c r="P119" s="12">
        <f t="shared" si="51"/>
        <v>-4.8256040623710286</v>
      </c>
      <c r="Q119" s="12">
        <f t="shared" si="52"/>
        <v>-4.8976040623710286</v>
      </c>
      <c r="R119" s="10">
        <f t="shared" si="53"/>
        <v>689.3614525321301</v>
      </c>
      <c r="S119" s="10">
        <f t="shared" si="54"/>
        <v>721.54412284139028</v>
      </c>
      <c r="T119" s="10">
        <f t="shared" si="55"/>
        <v>754.70169650055675</v>
      </c>
    </row>
    <row r="120" spans="1:20" x14ac:dyDescent="0.25">
      <c r="A120" s="2">
        <v>117</v>
      </c>
      <c r="B120" s="2" t="s">
        <v>89</v>
      </c>
      <c r="C120" s="2" t="s">
        <v>66</v>
      </c>
      <c r="D120" s="11">
        <v>5.9563826491354002</v>
      </c>
      <c r="E120" s="10">
        <f t="shared" si="43"/>
        <v>0.77498258986421531</v>
      </c>
      <c r="F120" s="10">
        <f t="shared" si="44"/>
        <v>0</v>
      </c>
      <c r="G120" s="10">
        <f t="shared" si="42"/>
        <v>-0.3010299956639812</v>
      </c>
      <c r="H120" s="10">
        <v>5.7110000000000003</v>
      </c>
      <c r="I120" s="10">
        <f t="shared" si="45"/>
        <v>5.6390000000000002</v>
      </c>
      <c r="J120" s="10">
        <f t="shared" si="46"/>
        <v>5.7830000000000004</v>
      </c>
      <c r="K120" s="10">
        <v>4800</v>
      </c>
      <c r="L120" s="10">
        <f t="shared" si="47"/>
        <v>4714</v>
      </c>
      <c r="M120" s="10">
        <f t="shared" si="48"/>
        <v>4886</v>
      </c>
      <c r="N120" s="10">
        <f t="shared" si="49"/>
        <v>1.0760125855281966</v>
      </c>
      <c r="O120" s="12">
        <f t="shared" si="50"/>
        <v>-4.5629874144718041</v>
      </c>
      <c r="P120" s="12">
        <f t="shared" si="51"/>
        <v>-4.6349874144718033</v>
      </c>
      <c r="Q120" s="12">
        <f t="shared" si="52"/>
        <v>-4.7069874144718042</v>
      </c>
      <c r="R120" s="10">
        <f t="shared" si="53"/>
        <v>728.33982457582852</v>
      </c>
      <c r="S120" s="10">
        <f t="shared" si="54"/>
        <v>762.45151749559852</v>
      </c>
      <c r="T120" s="10">
        <f t="shared" si="55"/>
        <v>797.63971651417262</v>
      </c>
    </row>
    <row r="121" spans="1:20" x14ac:dyDescent="0.25">
      <c r="A121" s="2">
        <v>118</v>
      </c>
      <c r="B121" s="2" t="s">
        <v>90</v>
      </c>
      <c r="C121" s="2" t="s">
        <v>66</v>
      </c>
      <c r="D121" s="11">
        <v>6.7077592322344497</v>
      </c>
      <c r="E121" s="10">
        <f t="shared" si="43"/>
        <v>0.82657746568291757</v>
      </c>
      <c r="F121" s="10">
        <f t="shared" si="44"/>
        <v>0</v>
      </c>
      <c r="G121" s="10">
        <f t="shared" si="42"/>
        <v>-0.3010299956639812</v>
      </c>
      <c r="H121" s="10">
        <v>5.7110000000000003</v>
      </c>
      <c r="I121" s="10">
        <f t="shared" si="45"/>
        <v>5.6390000000000002</v>
      </c>
      <c r="J121" s="10">
        <f t="shared" si="46"/>
        <v>5.7830000000000004</v>
      </c>
      <c r="K121" s="10">
        <v>4800</v>
      </c>
      <c r="L121" s="10">
        <f t="shared" si="47"/>
        <v>4714</v>
      </c>
      <c r="M121" s="10">
        <f t="shared" si="48"/>
        <v>4886</v>
      </c>
      <c r="N121" s="10">
        <f t="shared" si="49"/>
        <v>1.1276074613468987</v>
      </c>
      <c r="O121" s="12">
        <f t="shared" si="50"/>
        <v>-4.5113925386531015</v>
      </c>
      <c r="P121" s="12">
        <f t="shared" si="51"/>
        <v>-4.5833925386531016</v>
      </c>
      <c r="Q121" s="12">
        <f t="shared" si="52"/>
        <v>-4.6553925386531017</v>
      </c>
      <c r="R121" s="10">
        <f t="shared" si="53"/>
        <v>739.43915566416547</v>
      </c>
      <c r="S121" s="10">
        <f t="shared" si="54"/>
        <v>774.10919927655857</v>
      </c>
      <c r="T121" s="10">
        <f t="shared" si="55"/>
        <v>809.88588263209283</v>
      </c>
    </row>
    <row r="122" spans="1:20" x14ac:dyDescent="0.25">
      <c r="A122" s="2">
        <v>119</v>
      </c>
      <c r="B122" s="2" t="s">
        <v>91</v>
      </c>
      <c r="C122" s="2" t="s">
        <v>66</v>
      </c>
      <c r="D122" s="11">
        <v>3.2733334727280599</v>
      </c>
      <c r="E122" s="10">
        <f t="shared" si="43"/>
        <v>0.51499025156169431</v>
      </c>
      <c r="F122" s="10">
        <f t="shared" si="44"/>
        <v>0</v>
      </c>
      <c r="G122" s="10">
        <f t="shared" si="42"/>
        <v>-0.3010299956639812</v>
      </c>
      <c r="H122" s="10">
        <v>5.7110000000000003</v>
      </c>
      <c r="I122" s="10">
        <f t="shared" si="45"/>
        <v>5.6390000000000002</v>
      </c>
      <c r="J122" s="10">
        <f t="shared" si="46"/>
        <v>5.7830000000000004</v>
      </c>
      <c r="K122" s="10">
        <v>4800</v>
      </c>
      <c r="L122" s="10">
        <f t="shared" si="47"/>
        <v>4714</v>
      </c>
      <c r="M122" s="10">
        <f t="shared" si="48"/>
        <v>4886</v>
      </c>
      <c r="N122" s="10">
        <f t="shared" si="49"/>
        <v>0.81602024722567545</v>
      </c>
      <c r="O122" s="12">
        <f t="shared" si="50"/>
        <v>-4.8229797527743248</v>
      </c>
      <c r="P122" s="12">
        <f t="shared" si="51"/>
        <v>-4.8949797527743248</v>
      </c>
      <c r="Q122" s="12">
        <f t="shared" si="52"/>
        <v>-4.9669797527743249</v>
      </c>
      <c r="R122" s="10">
        <f t="shared" si="53"/>
        <v>675.91768995121788</v>
      </c>
      <c r="S122" s="10">
        <f t="shared" si="54"/>
        <v>707.44649731533764</v>
      </c>
      <c r="T122" s="10">
        <f t="shared" si="55"/>
        <v>739.9166621997374</v>
      </c>
    </row>
    <row r="123" spans="1:20" x14ac:dyDescent="0.25">
      <c r="A123" s="2">
        <v>120</v>
      </c>
      <c r="B123" s="2" t="s">
        <v>92</v>
      </c>
      <c r="C123" s="2" t="s">
        <v>66</v>
      </c>
      <c r="D123" s="11">
        <v>4.1052722367030103</v>
      </c>
      <c r="E123" s="10">
        <f t="shared" si="43"/>
        <v>0.61334196218082493</v>
      </c>
      <c r="F123" s="10">
        <f t="shared" si="44"/>
        <v>0</v>
      </c>
      <c r="G123" s="10">
        <f t="shared" si="42"/>
        <v>-0.3010299956639812</v>
      </c>
      <c r="H123" s="10">
        <v>5.7110000000000003</v>
      </c>
      <c r="I123" s="10">
        <f t="shared" si="45"/>
        <v>5.6390000000000002</v>
      </c>
      <c r="J123" s="10">
        <f t="shared" si="46"/>
        <v>5.7830000000000004</v>
      </c>
      <c r="K123" s="10">
        <v>4800</v>
      </c>
      <c r="L123" s="10">
        <f t="shared" si="47"/>
        <v>4714</v>
      </c>
      <c r="M123" s="10">
        <f t="shared" si="48"/>
        <v>4886</v>
      </c>
      <c r="N123" s="10">
        <f t="shared" si="49"/>
        <v>0.91437195784480618</v>
      </c>
      <c r="O123" s="12">
        <f t="shared" si="50"/>
        <v>-4.7246280421551941</v>
      </c>
      <c r="P123" s="12">
        <f t="shared" si="51"/>
        <v>-4.7966280421551941</v>
      </c>
      <c r="Q123" s="12">
        <f t="shared" si="52"/>
        <v>-4.8686280421551942</v>
      </c>
      <c r="R123" s="10">
        <f t="shared" si="53"/>
        <v>695.08991465021734</v>
      </c>
      <c r="S123" s="10">
        <f t="shared" si="54"/>
        <v>727.55298505849771</v>
      </c>
      <c r="T123" s="10">
        <f t="shared" si="55"/>
        <v>761.00548407302642</v>
      </c>
    </row>
    <row r="124" spans="1:20" x14ac:dyDescent="0.25">
      <c r="A124" s="2">
        <v>121</v>
      </c>
      <c r="B124" s="2" t="s">
        <v>93</v>
      </c>
      <c r="C124" s="2" t="s">
        <v>66</v>
      </c>
      <c r="D124" s="11">
        <v>5.8902723912078701</v>
      </c>
      <c r="E124" s="10">
        <f t="shared" si="43"/>
        <v>0.7701353788725267</v>
      </c>
      <c r="F124" s="10">
        <f t="shared" si="44"/>
        <v>0</v>
      </c>
      <c r="G124" s="10">
        <f t="shared" si="42"/>
        <v>-0.3010299956639812</v>
      </c>
      <c r="H124" s="10">
        <v>5.7110000000000003</v>
      </c>
      <c r="I124" s="10">
        <f t="shared" si="45"/>
        <v>5.6390000000000002</v>
      </c>
      <c r="J124" s="10">
        <f t="shared" si="46"/>
        <v>5.7830000000000004</v>
      </c>
      <c r="K124" s="10">
        <v>4800</v>
      </c>
      <c r="L124" s="10">
        <f t="shared" si="47"/>
        <v>4714</v>
      </c>
      <c r="M124" s="10">
        <f t="shared" si="48"/>
        <v>4886</v>
      </c>
      <c r="N124" s="10">
        <f t="shared" si="49"/>
        <v>1.071165374536508</v>
      </c>
      <c r="O124" s="12">
        <f t="shared" si="50"/>
        <v>-4.5678346254634921</v>
      </c>
      <c r="P124" s="12">
        <f t="shared" si="51"/>
        <v>-4.6398346254634921</v>
      </c>
      <c r="Q124" s="12">
        <f t="shared" si="52"/>
        <v>-4.7118346254634922</v>
      </c>
      <c r="R124" s="10">
        <f t="shared" si="53"/>
        <v>727.30956080988199</v>
      </c>
      <c r="S124" s="10">
        <f t="shared" si="54"/>
        <v>761.3696300009309</v>
      </c>
      <c r="T124" s="10">
        <f t="shared" si="55"/>
        <v>796.50343551688331</v>
      </c>
    </row>
    <row r="125" spans="1:20" x14ac:dyDescent="0.25">
      <c r="A125" s="2">
        <v>122</v>
      </c>
      <c r="B125" s="2" t="s">
        <v>94</v>
      </c>
      <c r="C125" s="2" t="s">
        <v>66</v>
      </c>
      <c r="D125" s="11">
        <v>3.5064974067681098</v>
      </c>
      <c r="E125" s="10">
        <f t="shared" si="43"/>
        <v>0.54487352205222139</v>
      </c>
      <c r="F125" s="10">
        <f t="shared" si="44"/>
        <v>0</v>
      </c>
      <c r="G125" s="10">
        <f t="shared" si="42"/>
        <v>-0.3010299956639812</v>
      </c>
      <c r="H125" s="10">
        <v>5.7110000000000003</v>
      </c>
      <c r="I125" s="10">
        <f t="shared" si="45"/>
        <v>5.6390000000000002</v>
      </c>
      <c r="J125" s="10">
        <f t="shared" si="46"/>
        <v>5.7830000000000004</v>
      </c>
      <c r="K125" s="10">
        <v>4800</v>
      </c>
      <c r="L125" s="10">
        <f t="shared" si="47"/>
        <v>4714</v>
      </c>
      <c r="M125" s="10">
        <f t="shared" si="48"/>
        <v>4886</v>
      </c>
      <c r="N125" s="10">
        <f t="shared" si="49"/>
        <v>0.84590351771620265</v>
      </c>
      <c r="O125" s="12">
        <f t="shared" si="50"/>
        <v>-4.7930964822837971</v>
      </c>
      <c r="P125" s="12">
        <f t="shared" si="51"/>
        <v>-4.8650964822837981</v>
      </c>
      <c r="Q125" s="12">
        <f t="shared" si="52"/>
        <v>-4.9370964822837973</v>
      </c>
      <c r="R125" s="10">
        <f t="shared" si="53"/>
        <v>681.66220934523903</v>
      </c>
      <c r="S125" s="10">
        <f t="shared" si="54"/>
        <v>713.46969345914385</v>
      </c>
      <c r="T125" s="10">
        <f t="shared" si="55"/>
        <v>746.23277647019881</v>
      </c>
    </row>
    <row r="126" spans="1:20" x14ac:dyDescent="0.25">
      <c r="A126" s="2">
        <v>123</v>
      </c>
      <c r="B126" s="2" t="s">
        <v>95</v>
      </c>
      <c r="C126" s="2" t="s">
        <v>66</v>
      </c>
      <c r="D126" s="11">
        <v>4.3932315122376897</v>
      </c>
      <c r="E126" s="10">
        <f t="shared" si="43"/>
        <v>0.64278409009392379</v>
      </c>
      <c r="F126" s="10">
        <f t="shared" si="44"/>
        <v>0</v>
      </c>
      <c r="G126" s="10">
        <f t="shared" si="42"/>
        <v>-0.3010299956639812</v>
      </c>
      <c r="H126" s="10">
        <v>5.7110000000000003</v>
      </c>
      <c r="I126" s="10">
        <f t="shared" si="45"/>
        <v>5.6390000000000002</v>
      </c>
      <c r="J126" s="10">
        <f t="shared" si="46"/>
        <v>5.7830000000000004</v>
      </c>
      <c r="K126" s="10">
        <v>4800</v>
      </c>
      <c r="L126" s="10">
        <f t="shared" si="47"/>
        <v>4714</v>
      </c>
      <c r="M126" s="10">
        <f t="shared" si="48"/>
        <v>4886</v>
      </c>
      <c r="N126" s="10">
        <f t="shared" si="49"/>
        <v>0.94381408575790493</v>
      </c>
      <c r="O126" s="12">
        <f t="shared" si="50"/>
        <v>-4.6951859142420957</v>
      </c>
      <c r="P126" s="12">
        <f t="shared" si="51"/>
        <v>-4.7671859142420949</v>
      </c>
      <c r="Q126" s="12">
        <f t="shared" si="52"/>
        <v>-4.8391859142420959</v>
      </c>
      <c r="R126" s="10">
        <f t="shared" si="53"/>
        <v>700.98079049646265</v>
      </c>
      <c r="S126" s="10">
        <f t="shared" si="54"/>
        <v>733.73332411368142</v>
      </c>
      <c r="T126" s="10">
        <f t="shared" si="55"/>
        <v>767.49036850577102</v>
      </c>
    </row>
    <row r="127" spans="1:20" x14ac:dyDescent="0.25">
      <c r="A127" s="2">
        <v>124</v>
      </c>
      <c r="B127" s="2" t="s">
        <v>96</v>
      </c>
      <c r="C127" s="2" t="s">
        <v>66</v>
      </c>
      <c r="D127" s="11">
        <v>4.5050590260311996</v>
      </c>
      <c r="E127" s="10">
        <f t="shared" si="43"/>
        <v>0.65370048555075388</v>
      </c>
      <c r="F127" s="10">
        <f t="shared" si="44"/>
        <v>0</v>
      </c>
      <c r="G127" s="10">
        <f t="shared" si="42"/>
        <v>-0.3010299956639812</v>
      </c>
      <c r="H127" s="10">
        <v>5.7110000000000003</v>
      </c>
      <c r="I127" s="10">
        <f t="shared" si="45"/>
        <v>5.6390000000000002</v>
      </c>
      <c r="J127" s="10">
        <f t="shared" si="46"/>
        <v>5.7830000000000004</v>
      </c>
      <c r="K127" s="10">
        <v>4800</v>
      </c>
      <c r="L127" s="10">
        <f t="shared" si="47"/>
        <v>4714</v>
      </c>
      <c r="M127" s="10">
        <f t="shared" si="48"/>
        <v>4886</v>
      </c>
      <c r="N127" s="10">
        <f t="shared" si="49"/>
        <v>0.95473048121473503</v>
      </c>
      <c r="O127" s="12">
        <f t="shared" si="50"/>
        <v>-4.684269518785265</v>
      </c>
      <c r="P127" s="12">
        <f t="shared" si="51"/>
        <v>-4.756269518785265</v>
      </c>
      <c r="Q127" s="12">
        <f t="shared" si="52"/>
        <v>-4.8282695187852651</v>
      </c>
      <c r="R127" s="10">
        <f t="shared" si="53"/>
        <v>703.1832352635497</v>
      </c>
      <c r="S127" s="10">
        <f t="shared" si="54"/>
        <v>736.04428157761413</v>
      </c>
      <c r="T127" s="10">
        <f t="shared" si="55"/>
        <v>769.91551542470768</v>
      </c>
    </row>
    <row r="128" spans="1:20" x14ac:dyDescent="0.25">
      <c r="A128" s="2">
        <v>125</v>
      </c>
      <c r="B128" s="2" t="s">
        <v>97</v>
      </c>
      <c r="C128" s="2" t="s">
        <v>66</v>
      </c>
      <c r="D128" s="11">
        <v>6.2889372654044502</v>
      </c>
      <c r="E128" s="10">
        <f t="shared" si="43"/>
        <v>0.79857726249376282</v>
      </c>
      <c r="F128" s="10">
        <f t="shared" si="44"/>
        <v>0</v>
      </c>
      <c r="G128" s="10">
        <f t="shared" ref="G128:G147" si="56">LOG10(0.5)</f>
        <v>-0.3010299956639812</v>
      </c>
      <c r="H128" s="10">
        <v>5.7110000000000003</v>
      </c>
      <c r="I128" s="10">
        <f t="shared" si="45"/>
        <v>5.6390000000000002</v>
      </c>
      <c r="J128" s="10">
        <f t="shared" si="46"/>
        <v>5.7830000000000004</v>
      </c>
      <c r="K128" s="10">
        <v>4800</v>
      </c>
      <c r="L128" s="10">
        <f t="shared" si="47"/>
        <v>4714</v>
      </c>
      <c r="M128" s="10">
        <f t="shared" si="48"/>
        <v>4886</v>
      </c>
      <c r="N128" s="10">
        <f t="shared" si="49"/>
        <v>1.0996072581577441</v>
      </c>
      <c r="O128" s="12">
        <f t="shared" si="50"/>
        <v>-4.5393927418422564</v>
      </c>
      <c r="P128" s="12">
        <f t="shared" si="51"/>
        <v>-4.6113927418422564</v>
      </c>
      <c r="Q128" s="12">
        <f t="shared" si="52"/>
        <v>-4.6833927418422565</v>
      </c>
      <c r="R128" s="10">
        <f t="shared" si="53"/>
        <v>733.38527471319946</v>
      </c>
      <c r="S128" s="10">
        <f t="shared" si="54"/>
        <v>767.7502808297769</v>
      </c>
      <c r="T128" s="10">
        <f t="shared" si="55"/>
        <v>803.20542414359977</v>
      </c>
    </row>
    <row r="129" spans="1:20" x14ac:dyDescent="0.25">
      <c r="A129" s="2">
        <v>126</v>
      </c>
      <c r="B129" s="2" t="s">
        <v>98</v>
      </c>
      <c r="C129" s="2" t="s">
        <v>66</v>
      </c>
      <c r="D129" s="11">
        <v>2.6116982685061898</v>
      </c>
      <c r="E129" s="10">
        <f t="shared" si="43"/>
        <v>0.4169230011282733</v>
      </c>
      <c r="F129" s="10">
        <f t="shared" si="44"/>
        <v>0</v>
      </c>
      <c r="G129" s="10">
        <f t="shared" si="56"/>
        <v>-0.3010299956639812</v>
      </c>
      <c r="H129" s="10">
        <v>5.7110000000000003</v>
      </c>
      <c r="I129" s="10">
        <f t="shared" si="45"/>
        <v>5.6390000000000002</v>
      </c>
      <c r="J129" s="10">
        <f t="shared" si="46"/>
        <v>5.7830000000000004</v>
      </c>
      <c r="K129" s="10">
        <v>4800</v>
      </c>
      <c r="L129" s="10">
        <f t="shared" si="47"/>
        <v>4714</v>
      </c>
      <c r="M129" s="10">
        <f t="shared" si="48"/>
        <v>4886</v>
      </c>
      <c r="N129" s="10">
        <f t="shared" si="49"/>
        <v>0.71795299679225444</v>
      </c>
      <c r="O129" s="12">
        <f t="shared" si="50"/>
        <v>-4.9210470032077458</v>
      </c>
      <c r="P129" s="12">
        <f t="shared" si="51"/>
        <v>-4.9930470032077459</v>
      </c>
      <c r="Q129" s="12">
        <f t="shared" si="52"/>
        <v>-5.0650470032077459</v>
      </c>
      <c r="R129" s="10">
        <f t="shared" si="53"/>
        <v>657.54225162462967</v>
      </c>
      <c r="S129" s="10">
        <f t="shared" si="54"/>
        <v>688.1868343851512</v>
      </c>
      <c r="T129" s="10">
        <f t="shared" si="55"/>
        <v>719.72814093527245</v>
      </c>
    </row>
    <row r="130" spans="1:20" x14ac:dyDescent="0.25">
      <c r="A130" s="2">
        <v>127</v>
      </c>
      <c r="B130" s="2" t="s">
        <v>99</v>
      </c>
      <c r="C130" s="2" t="s">
        <v>66</v>
      </c>
      <c r="D130" s="11">
        <v>3.6585717226179999</v>
      </c>
      <c r="E130" s="10">
        <f t="shared" si="43"/>
        <v>0.56331157335927196</v>
      </c>
      <c r="F130" s="10">
        <f t="shared" si="44"/>
        <v>0</v>
      </c>
      <c r="G130" s="10">
        <f t="shared" si="56"/>
        <v>-0.3010299956639812</v>
      </c>
      <c r="H130" s="10">
        <v>5.7110000000000003</v>
      </c>
      <c r="I130" s="10">
        <f t="shared" si="45"/>
        <v>5.6390000000000002</v>
      </c>
      <c r="J130" s="10">
        <f t="shared" si="46"/>
        <v>5.7830000000000004</v>
      </c>
      <c r="K130" s="10">
        <v>4800</v>
      </c>
      <c r="L130" s="10">
        <f t="shared" si="47"/>
        <v>4714</v>
      </c>
      <c r="M130" s="10">
        <f t="shared" si="48"/>
        <v>4886</v>
      </c>
      <c r="N130" s="10">
        <f t="shared" si="49"/>
        <v>0.86434156902325321</v>
      </c>
      <c r="O130" s="12">
        <f t="shared" si="50"/>
        <v>-4.7746584309767472</v>
      </c>
      <c r="P130" s="12">
        <f t="shared" si="51"/>
        <v>-4.8466584309767473</v>
      </c>
      <c r="Q130" s="12">
        <f t="shared" si="52"/>
        <v>-4.9186584309767474</v>
      </c>
      <c r="R130" s="10">
        <f t="shared" si="53"/>
        <v>685.24141224203561</v>
      </c>
      <c r="S130" s="10">
        <f t="shared" si="54"/>
        <v>717.22307216070021</v>
      </c>
      <c r="T130" s="10">
        <f t="shared" si="55"/>
        <v>750.16927417067109</v>
      </c>
    </row>
    <row r="131" spans="1:20" x14ac:dyDescent="0.25">
      <c r="A131" s="2">
        <v>128</v>
      </c>
      <c r="B131" s="2" t="s">
        <v>100</v>
      </c>
      <c r="C131" s="2" t="s">
        <v>66</v>
      </c>
      <c r="D131" s="11">
        <v>3.7982247615163001</v>
      </c>
      <c r="E131" s="10">
        <f t="shared" si="43"/>
        <v>0.5795806607164492</v>
      </c>
      <c r="F131" s="10">
        <f t="shared" si="44"/>
        <v>0</v>
      </c>
      <c r="G131" s="10">
        <f t="shared" si="56"/>
        <v>-0.3010299956639812</v>
      </c>
      <c r="H131" s="10">
        <v>5.7110000000000003</v>
      </c>
      <c r="I131" s="10">
        <f t="shared" si="45"/>
        <v>5.6390000000000002</v>
      </c>
      <c r="J131" s="10">
        <f t="shared" si="46"/>
        <v>5.7830000000000004</v>
      </c>
      <c r="K131" s="10">
        <v>4800</v>
      </c>
      <c r="L131" s="10">
        <f t="shared" si="47"/>
        <v>4714</v>
      </c>
      <c r="M131" s="10">
        <f t="shared" si="48"/>
        <v>4886</v>
      </c>
      <c r="N131" s="10">
        <f t="shared" si="49"/>
        <v>0.88061065638043035</v>
      </c>
      <c r="O131" s="12">
        <f t="shared" si="50"/>
        <v>-4.7583893436195694</v>
      </c>
      <c r="P131" s="12">
        <f t="shared" si="51"/>
        <v>-4.8303893436195704</v>
      </c>
      <c r="Q131" s="12">
        <f t="shared" si="52"/>
        <v>-4.9023893436195696</v>
      </c>
      <c r="R131" s="10">
        <f t="shared" si="53"/>
        <v>688.42193351752917</v>
      </c>
      <c r="S131" s="10">
        <f t="shared" si="54"/>
        <v>720.55871756751628</v>
      </c>
      <c r="T131" s="10">
        <f t="shared" si="55"/>
        <v>753.66803592880467</v>
      </c>
    </row>
    <row r="132" spans="1:20" x14ac:dyDescent="0.25">
      <c r="A132" s="2">
        <v>129</v>
      </c>
      <c r="B132" s="2" t="s">
        <v>101</v>
      </c>
      <c r="C132" s="2" t="s">
        <v>66</v>
      </c>
      <c r="D132" s="11">
        <v>5.2316370836405603</v>
      </c>
      <c r="E132" s="10">
        <f t="shared" ref="E132:E162" si="57">LOG10(D132)</f>
        <v>0.71863760954424449</v>
      </c>
      <c r="F132" s="10">
        <f t="shared" ref="F132:F162" si="58">LOG10(1)</f>
        <v>0</v>
      </c>
      <c r="G132" s="10">
        <f t="shared" si="56"/>
        <v>-0.3010299956639812</v>
      </c>
      <c r="H132" s="10">
        <v>5.7110000000000003</v>
      </c>
      <c r="I132" s="10">
        <f t="shared" ref="I132:I162" si="59">5.711-0.072</f>
        <v>5.6390000000000002</v>
      </c>
      <c r="J132" s="10">
        <f t="shared" ref="J132:J162" si="60">5.711+0.072</f>
        <v>5.7830000000000004</v>
      </c>
      <c r="K132" s="10">
        <v>4800</v>
      </c>
      <c r="L132" s="10">
        <f t="shared" ref="L132:L162" si="61">4800-86</f>
        <v>4714</v>
      </c>
      <c r="M132" s="10">
        <f t="shared" ref="M132:M162" si="62">4800+86</f>
        <v>4886</v>
      </c>
      <c r="N132" s="10">
        <f t="shared" ref="N132:N162" si="63">E132+F132-(G132)</f>
        <v>1.0196676052082256</v>
      </c>
      <c r="O132" s="12">
        <f t="shared" ref="O132:O162" si="64">N132-I132</f>
        <v>-4.6193323947917744</v>
      </c>
      <c r="P132" s="12">
        <f t="shared" ref="P132:P162" si="65">N132-H132</f>
        <v>-4.6913323947917744</v>
      </c>
      <c r="Q132" s="12">
        <f t="shared" ref="Q132:Q162" si="66">N132-J132</f>
        <v>-4.7633323947917745</v>
      </c>
      <c r="R132" s="10">
        <f t="shared" ref="R132:R162" si="67">(-L132/Q132)-273.15</f>
        <v>716.49330206186858</v>
      </c>
      <c r="S132" s="10">
        <f t="shared" ref="S132:S162" si="68">(-K132/P132)-273.15</f>
        <v>750.01348449938575</v>
      </c>
      <c r="T132" s="10">
        <f t="shared" ref="T132:T162" si="69">(-M132/O132)-273.15</f>
        <v>784.5786028407241</v>
      </c>
    </row>
    <row r="133" spans="1:20" x14ac:dyDescent="0.25">
      <c r="A133" s="2">
        <v>130</v>
      </c>
      <c r="B133" s="2" t="s">
        <v>102</v>
      </c>
      <c r="C133" s="2" t="s">
        <v>66</v>
      </c>
      <c r="D133" s="11">
        <v>6.3723622579018802</v>
      </c>
      <c r="E133" s="10">
        <f t="shared" si="57"/>
        <v>0.8043004567298242</v>
      </c>
      <c r="F133" s="10">
        <f t="shared" si="58"/>
        <v>0</v>
      </c>
      <c r="G133" s="10">
        <f t="shared" si="56"/>
        <v>-0.3010299956639812</v>
      </c>
      <c r="H133" s="10">
        <v>5.7110000000000003</v>
      </c>
      <c r="I133" s="10">
        <f t="shared" si="59"/>
        <v>5.6390000000000002</v>
      </c>
      <c r="J133" s="10">
        <f t="shared" si="60"/>
        <v>5.7830000000000004</v>
      </c>
      <c r="K133" s="10">
        <v>4800</v>
      </c>
      <c r="L133" s="10">
        <f t="shared" si="61"/>
        <v>4714</v>
      </c>
      <c r="M133" s="10">
        <f t="shared" si="62"/>
        <v>4886</v>
      </c>
      <c r="N133" s="10">
        <f t="shared" si="63"/>
        <v>1.1053304523938055</v>
      </c>
      <c r="O133" s="12">
        <f t="shared" si="64"/>
        <v>-4.5336695476061948</v>
      </c>
      <c r="P133" s="12">
        <f t="shared" si="65"/>
        <v>-4.6056695476061948</v>
      </c>
      <c r="Q133" s="12">
        <f t="shared" si="66"/>
        <v>-4.6776695476061949</v>
      </c>
      <c r="R133" s="10">
        <f t="shared" si="67"/>
        <v>734.61678472561141</v>
      </c>
      <c r="S133" s="10">
        <f t="shared" si="68"/>
        <v>769.04374629141796</v>
      </c>
      <c r="T133" s="10">
        <f t="shared" si="69"/>
        <v>804.56418906784631</v>
      </c>
    </row>
    <row r="134" spans="1:20" x14ac:dyDescent="0.25">
      <c r="A134" s="2">
        <v>131</v>
      </c>
      <c r="B134" s="2" t="s">
        <v>103</v>
      </c>
      <c r="C134" s="2" t="s">
        <v>66</v>
      </c>
      <c r="D134" s="11">
        <v>5.6140856107142101</v>
      </c>
      <c r="E134" s="10">
        <f t="shared" si="57"/>
        <v>0.74927903102326643</v>
      </c>
      <c r="F134" s="10">
        <f t="shared" si="58"/>
        <v>0</v>
      </c>
      <c r="G134" s="10">
        <f t="shared" si="56"/>
        <v>-0.3010299956639812</v>
      </c>
      <c r="H134" s="10">
        <v>5.7110000000000003</v>
      </c>
      <c r="I134" s="10">
        <f t="shared" si="59"/>
        <v>5.6390000000000002</v>
      </c>
      <c r="J134" s="10">
        <f t="shared" si="60"/>
        <v>5.7830000000000004</v>
      </c>
      <c r="K134" s="10">
        <v>4800</v>
      </c>
      <c r="L134" s="10">
        <f t="shared" si="61"/>
        <v>4714</v>
      </c>
      <c r="M134" s="10">
        <f t="shared" si="62"/>
        <v>4886</v>
      </c>
      <c r="N134" s="10">
        <f t="shared" si="63"/>
        <v>1.0503090266872477</v>
      </c>
      <c r="O134" s="12">
        <f t="shared" si="64"/>
        <v>-4.5886909733127528</v>
      </c>
      <c r="P134" s="12">
        <f t="shared" si="65"/>
        <v>-4.6606909733127528</v>
      </c>
      <c r="Q134" s="12">
        <f t="shared" si="66"/>
        <v>-4.7326909733127529</v>
      </c>
      <c r="R134" s="10">
        <f t="shared" si="67"/>
        <v>722.90066685778777</v>
      </c>
      <c r="S134" s="10">
        <f t="shared" si="68"/>
        <v>756.74020887351992</v>
      </c>
      <c r="T134" s="10">
        <f t="shared" si="69"/>
        <v>791.64168643440132</v>
      </c>
    </row>
    <row r="135" spans="1:20" x14ac:dyDescent="0.25">
      <c r="A135" s="2">
        <v>132</v>
      </c>
      <c r="B135" s="2" t="s">
        <v>104</v>
      </c>
      <c r="C135" s="2" t="s">
        <v>66</v>
      </c>
      <c r="D135" s="11">
        <v>4.6615893530535901</v>
      </c>
      <c r="E135" s="10">
        <f t="shared" si="57"/>
        <v>0.66853401316615158</v>
      </c>
      <c r="F135" s="10">
        <f t="shared" si="58"/>
        <v>0</v>
      </c>
      <c r="G135" s="10">
        <f t="shared" si="56"/>
        <v>-0.3010299956639812</v>
      </c>
      <c r="H135" s="10">
        <v>5.7110000000000003</v>
      </c>
      <c r="I135" s="10">
        <f t="shared" si="59"/>
        <v>5.6390000000000002</v>
      </c>
      <c r="J135" s="10">
        <f t="shared" si="60"/>
        <v>5.7830000000000004</v>
      </c>
      <c r="K135" s="10">
        <v>4800</v>
      </c>
      <c r="L135" s="10">
        <f t="shared" si="61"/>
        <v>4714</v>
      </c>
      <c r="M135" s="10">
        <f t="shared" si="62"/>
        <v>4886</v>
      </c>
      <c r="N135" s="10">
        <f t="shared" si="63"/>
        <v>0.96956400883013272</v>
      </c>
      <c r="O135" s="12">
        <f t="shared" si="64"/>
        <v>-4.669435991169868</v>
      </c>
      <c r="P135" s="12">
        <f t="shared" si="65"/>
        <v>-4.7414359911698671</v>
      </c>
      <c r="Q135" s="12">
        <f t="shared" si="66"/>
        <v>-4.8134359911698681</v>
      </c>
      <c r="R135" s="10">
        <f t="shared" si="67"/>
        <v>706.19199367099077</v>
      </c>
      <c r="S135" s="10">
        <f t="shared" si="68"/>
        <v>739.20153420592385</v>
      </c>
      <c r="T135" s="10">
        <f t="shared" si="69"/>
        <v>773.22905075466622</v>
      </c>
    </row>
    <row r="136" spans="1:20" x14ac:dyDescent="0.25">
      <c r="A136" s="2">
        <v>133</v>
      </c>
      <c r="B136" s="2" t="s">
        <v>105</v>
      </c>
      <c r="C136" s="2" t="s">
        <v>66</v>
      </c>
      <c r="D136" s="11">
        <v>4.7489793083845697</v>
      </c>
      <c r="E136" s="10">
        <f t="shared" si="57"/>
        <v>0.67660027733649719</v>
      </c>
      <c r="F136" s="10">
        <f t="shared" si="58"/>
        <v>0</v>
      </c>
      <c r="G136" s="10">
        <f t="shared" si="56"/>
        <v>-0.3010299956639812</v>
      </c>
      <c r="H136" s="10">
        <v>5.7110000000000003</v>
      </c>
      <c r="I136" s="10">
        <f t="shared" si="59"/>
        <v>5.6390000000000002</v>
      </c>
      <c r="J136" s="10">
        <f t="shared" si="60"/>
        <v>5.7830000000000004</v>
      </c>
      <c r="K136" s="10">
        <v>4800</v>
      </c>
      <c r="L136" s="10">
        <f t="shared" si="61"/>
        <v>4714</v>
      </c>
      <c r="M136" s="10">
        <f t="shared" si="62"/>
        <v>4886</v>
      </c>
      <c r="N136" s="10">
        <f t="shared" si="63"/>
        <v>0.97763027300047844</v>
      </c>
      <c r="O136" s="12">
        <f t="shared" si="64"/>
        <v>-4.6613697269995216</v>
      </c>
      <c r="P136" s="12">
        <f t="shared" si="65"/>
        <v>-4.7333697269995216</v>
      </c>
      <c r="Q136" s="12">
        <f t="shared" si="66"/>
        <v>-4.8053697269995217</v>
      </c>
      <c r="R136" s="10">
        <f t="shared" si="67"/>
        <v>707.83591113891816</v>
      </c>
      <c r="S136" s="10">
        <f t="shared" si="68"/>
        <v>740.92671000649159</v>
      </c>
      <c r="T136" s="10">
        <f t="shared" si="69"/>
        <v>775.03975669305476</v>
      </c>
    </row>
    <row r="137" spans="1:20" x14ac:dyDescent="0.25">
      <c r="A137" s="2">
        <v>134</v>
      </c>
      <c r="B137" s="2" t="s">
        <v>106</v>
      </c>
      <c r="C137" s="2" t="s">
        <v>66</v>
      </c>
      <c r="D137" s="11">
        <v>5.0937831546135302</v>
      </c>
      <c r="E137" s="10">
        <f t="shared" si="57"/>
        <v>0.70704045284603378</v>
      </c>
      <c r="F137" s="10">
        <f t="shared" si="58"/>
        <v>0</v>
      </c>
      <c r="G137" s="10">
        <f t="shared" si="56"/>
        <v>-0.3010299956639812</v>
      </c>
      <c r="H137" s="10">
        <v>5.7110000000000003</v>
      </c>
      <c r="I137" s="10">
        <f t="shared" si="59"/>
        <v>5.6390000000000002</v>
      </c>
      <c r="J137" s="10">
        <f t="shared" si="60"/>
        <v>5.7830000000000004</v>
      </c>
      <c r="K137" s="10">
        <v>4800</v>
      </c>
      <c r="L137" s="10">
        <f t="shared" si="61"/>
        <v>4714</v>
      </c>
      <c r="M137" s="10">
        <f t="shared" si="62"/>
        <v>4886</v>
      </c>
      <c r="N137" s="10">
        <f t="shared" si="63"/>
        <v>1.0080704485100149</v>
      </c>
      <c r="O137" s="12">
        <f t="shared" si="64"/>
        <v>-4.6309295514899853</v>
      </c>
      <c r="P137" s="12">
        <f t="shared" si="65"/>
        <v>-4.7029295514899854</v>
      </c>
      <c r="Q137" s="12">
        <f t="shared" si="66"/>
        <v>-4.7749295514899854</v>
      </c>
      <c r="R137" s="10">
        <f t="shared" si="67"/>
        <v>714.08969624411054</v>
      </c>
      <c r="S137" s="10">
        <f t="shared" si="68"/>
        <v>747.49042156005953</v>
      </c>
      <c r="T137" s="10">
        <f t="shared" si="69"/>
        <v>781.92975141361137</v>
      </c>
    </row>
    <row r="138" spans="1:20" x14ac:dyDescent="0.25">
      <c r="A138" s="2">
        <v>135</v>
      </c>
      <c r="B138" s="2" t="s">
        <v>107</v>
      </c>
      <c r="C138" s="2" t="s">
        <v>66</v>
      </c>
      <c r="D138" s="11">
        <v>3.48619971766347</v>
      </c>
      <c r="E138" s="10">
        <f t="shared" si="57"/>
        <v>0.54235226338058917</v>
      </c>
      <c r="F138" s="10">
        <f t="shared" si="58"/>
        <v>0</v>
      </c>
      <c r="G138" s="10">
        <f t="shared" si="56"/>
        <v>-0.3010299956639812</v>
      </c>
      <c r="H138" s="10">
        <v>5.7110000000000003</v>
      </c>
      <c r="I138" s="10">
        <f t="shared" si="59"/>
        <v>5.6390000000000002</v>
      </c>
      <c r="J138" s="10">
        <f t="shared" si="60"/>
        <v>5.7830000000000004</v>
      </c>
      <c r="K138" s="10">
        <v>4800</v>
      </c>
      <c r="L138" s="10">
        <f t="shared" si="61"/>
        <v>4714</v>
      </c>
      <c r="M138" s="10">
        <f t="shared" si="62"/>
        <v>4886</v>
      </c>
      <c r="N138" s="10">
        <f t="shared" si="63"/>
        <v>0.84338225904457031</v>
      </c>
      <c r="O138" s="12">
        <f t="shared" si="64"/>
        <v>-4.7956177409554304</v>
      </c>
      <c r="P138" s="12">
        <f t="shared" si="65"/>
        <v>-4.8676177409554295</v>
      </c>
      <c r="Q138" s="12">
        <f t="shared" si="66"/>
        <v>-4.9396177409554305</v>
      </c>
      <c r="R138" s="10">
        <f t="shared" si="67"/>
        <v>681.17485815961322</v>
      </c>
      <c r="S138" s="10">
        <f t="shared" si="68"/>
        <v>712.9586583717321</v>
      </c>
      <c r="T138" s="10">
        <f t="shared" si="69"/>
        <v>745.69684391599628</v>
      </c>
    </row>
    <row r="139" spans="1:20" x14ac:dyDescent="0.25">
      <c r="A139" s="2">
        <v>136</v>
      </c>
      <c r="B139" s="2" t="s">
        <v>108</v>
      </c>
      <c r="C139" s="2" t="s">
        <v>66</v>
      </c>
      <c r="D139" s="11">
        <v>4.5912219998152199</v>
      </c>
      <c r="E139" s="10">
        <f t="shared" si="57"/>
        <v>0.66192829275812604</v>
      </c>
      <c r="F139" s="10">
        <f t="shared" si="58"/>
        <v>0</v>
      </c>
      <c r="G139" s="10">
        <f t="shared" si="56"/>
        <v>-0.3010299956639812</v>
      </c>
      <c r="H139" s="10">
        <v>5.7110000000000003</v>
      </c>
      <c r="I139" s="10">
        <f t="shared" si="59"/>
        <v>5.6390000000000002</v>
      </c>
      <c r="J139" s="10">
        <f t="shared" si="60"/>
        <v>5.7830000000000004</v>
      </c>
      <c r="K139" s="10">
        <v>4800</v>
      </c>
      <c r="L139" s="10">
        <f t="shared" si="61"/>
        <v>4714</v>
      </c>
      <c r="M139" s="10">
        <f t="shared" si="62"/>
        <v>4886</v>
      </c>
      <c r="N139" s="10">
        <f t="shared" si="63"/>
        <v>0.96295828842210729</v>
      </c>
      <c r="O139" s="12">
        <f t="shared" si="64"/>
        <v>-4.6760417115778932</v>
      </c>
      <c r="P139" s="12">
        <f t="shared" si="65"/>
        <v>-4.7480417115778932</v>
      </c>
      <c r="Q139" s="12">
        <f t="shared" si="66"/>
        <v>-4.8200417115778933</v>
      </c>
      <c r="R139" s="10">
        <f t="shared" si="67"/>
        <v>704.84983528707278</v>
      </c>
      <c r="S139" s="10">
        <f t="shared" si="68"/>
        <v>737.79309856112025</v>
      </c>
      <c r="T139" s="10">
        <f t="shared" si="69"/>
        <v>771.75085875458501</v>
      </c>
    </row>
    <row r="140" spans="1:20" x14ac:dyDescent="0.25">
      <c r="A140" s="2">
        <v>137</v>
      </c>
      <c r="B140" s="2" t="s">
        <v>109</v>
      </c>
      <c r="C140" s="2" t="s">
        <v>66</v>
      </c>
      <c r="D140" s="11">
        <v>4.3236207004763498</v>
      </c>
      <c r="E140" s="10">
        <f t="shared" si="57"/>
        <v>0.63584758747473824</v>
      </c>
      <c r="F140" s="10">
        <f t="shared" si="58"/>
        <v>0</v>
      </c>
      <c r="G140" s="10">
        <f t="shared" si="56"/>
        <v>-0.3010299956639812</v>
      </c>
      <c r="H140" s="10">
        <v>5.7110000000000003</v>
      </c>
      <c r="I140" s="10">
        <f t="shared" si="59"/>
        <v>5.6390000000000002</v>
      </c>
      <c r="J140" s="10">
        <f t="shared" si="60"/>
        <v>5.7830000000000004</v>
      </c>
      <c r="K140" s="10">
        <v>4800</v>
      </c>
      <c r="L140" s="10">
        <f t="shared" si="61"/>
        <v>4714</v>
      </c>
      <c r="M140" s="10">
        <f t="shared" si="62"/>
        <v>4886</v>
      </c>
      <c r="N140" s="10">
        <f t="shared" si="63"/>
        <v>0.93687758313871949</v>
      </c>
      <c r="O140" s="12">
        <f t="shared" si="64"/>
        <v>-4.7021224168612807</v>
      </c>
      <c r="P140" s="12">
        <f t="shared" si="65"/>
        <v>-4.7741224168612808</v>
      </c>
      <c r="Q140" s="12">
        <f t="shared" si="66"/>
        <v>-4.8461224168612809</v>
      </c>
      <c r="R140" s="10">
        <f t="shared" si="67"/>
        <v>699.58646732455975</v>
      </c>
      <c r="S140" s="10">
        <f t="shared" si="68"/>
        <v>732.27038533560108</v>
      </c>
      <c r="T140" s="10">
        <f t="shared" si="69"/>
        <v>765.95523096535192</v>
      </c>
    </row>
    <row r="141" spans="1:20" x14ac:dyDescent="0.25">
      <c r="A141" s="2">
        <v>138</v>
      </c>
      <c r="B141" s="2" t="s">
        <v>110</v>
      </c>
      <c r="C141" s="2" t="s">
        <v>66</v>
      </c>
      <c r="D141" s="11">
        <v>3.34787830025205</v>
      </c>
      <c r="E141" s="10">
        <f t="shared" si="57"/>
        <v>0.52476966243662881</v>
      </c>
      <c r="F141" s="10">
        <f t="shared" si="58"/>
        <v>0</v>
      </c>
      <c r="G141" s="10">
        <f t="shared" si="56"/>
        <v>-0.3010299956639812</v>
      </c>
      <c r="H141" s="10">
        <v>5.7110000000000003</v>
      </c>
      <c r="I141" s="10">
        <f t="shared" si="59"/>
        <v>5.6390000000000002</v>
      </c>
      <c r="J141" s="10">
        <f t="shared" si="60"/>
        <v>5.7830000000000004</v>
      </c>
      <c r="K141" s="10">
        <v>4800</v>
      </c>
      <c r="L141" s="10">
        <f t="shared" si="61"/>
        <v>4714</v>
      </c>
      <c r="M141" s="10">
        <f t="shared" si="62"/>
        <v>4886</v>
      </c>
      <c r="N141" s="10">
        <f t="shared" si="63"/>
        <v>0.82579965810060996</v>
      </c>
      <c r="O141" s="12">
        <f t="shared" si="64"/>
        <v>-4.8132003418993907</v>
      </c>
      <c r="P141" s="12">
        <f t="shared" si="65"/>
        <v>-4.8852003418993899</v>
      </c>
      <c r="Q141" s="12">
        <f t="shared" si="66"/>
        <v>-4.9572003418993908</v>
      </c>
      <c r="R141" s="10">
        <f t="shared" si="67"/>
        <v>677.78998121403208</v>
      </c>
      <c r="S141" s="10">
        <f t="shared" si="68"/>
        <v>709.40949890762033</v>
      </c>
      <c r="T141" s="10">
        <f t="shared" si="69"/>
        <v>741.97500060861398</v>
      </c>
    </row>
    <row r="142" spans="1:20" x14ac:dyDescent="0.25">
      <c r="A142" s="2">
        <v>139</v>
      </c>
      <c r="B142" s="2" t="s">
        <v>111</v>
      </c>
      <c r="C142" s="2" t="s">
        <v>66</v>
      </c>
      <c r="D142" s="11">
        <v>4.4981741822359904</v>
      </c>
      <c r="E142" s="10">
        <f t="shared" si="57"/>
        <v>0.65303626855610397</v>
      </c>
      <c r="F142" s="10">
        <f t="shared" si="58"/>
        <v>0</v>
      </c>
      <c r="G142" s="10">
        <f t="shared" si="56"/>
        <v>-0.3010299956639812</v>
      </c>
      <c r="H142" s="10">
        <v>5.7110000000000003</v>
      </c>
      <c r="I142" s="10">
        <f t="shared" si="59"/>
        <v>5.6390000000000002</v>
      </c>
      <c r="J142" s="10">
        <f t="shared" si="60"/>
        <v>5.7830000000000004</v>
      </c>
      <c r="K142" s="10">
        <v>4800</v>
      </c>
      <c r="L142" s="10">
        <f t="shared" si="61"/>
        <v>4714</v>
      </c>
      <c r="M142" s="10">
        <f t="shared" si="62"/>
        <v>4886</v>
      </c>
      <c r="N142" s="10">
        <f t="shared" si="63"/>
        <v>0.95406626422008523</v>
      </c>
      <c r="O142" s="12">
        <f t="shared" si="64"/>
        <v>-4.6849337357799152</v>
      </c>
      <c r="P142" s="12">
        <f t="shared" si="65"/>
        <v>-4.7569337357799153</v>
      </c>
      <c r="Q142" s="12">
        <f t="shared" si="66"/>
        <v>-4.8289337357799154</v>
      </c>
      <c r="R142" s="10">
        <f t="shared" si="67"/>
        <v>703.04894120138465</v>
      </c>
      <c r="S142" s="10">
        <f t="shared" si="68"/>
        <v>735.9033664356424</v>
      </c>
      <c r="T142" s="10">
        <f t="shared" si="69"/>
        <v>769.76763247033693</v>
      </c>
    </row>
    <row r="143" spans="1:20" x14ac:dyDescent="0.25">
      <c r="A143" s="2">
        <v>140</v>
      </c>
      <c r="B143" s="2" t="s">
        <v>112</v>
      </c>
      <c r="C143" s="2" t="s">
        <v>66</v>
      </c>
      <c r="D143" s="11">
        <v>4.3521597848568199</v>
      </c>
      <c r="E143" s="10">
        <f t="shared" si="57"/>
        <v>0.63870483163675396</v>
      </c>
      <c r="F143" s="10">
        <f t="shared" si="58"/>
        <v>0</v>
      </c>
      <c r="G143" s="10">
        <f t="shared" si="56"/>
        <v>-0.3010299956639812</v>
      </c>
      <c r="H143" s="10">
        <v>5.7110000000000003</v>
      </c>
      <c r="I143" s="10">
        <f t="shared" si="59"/>
        <v>5.6390000000000002</v>
      </c>
      <c r="J143" s="10">
        <f t="shared" si="60"/>
        <v>5.7830000000000004</v>
      </c>
      <c r="K143" s="10">
        <v>4800</v>
      </c>
      <c r="L143" s="10">
        <f t="shared" si="61"/>
        <v>4714</v>
      </c>
      <c r="M143" s="10">
        <f t="shared" si="62"/>
        <v>4886</v>
      </c>
      <c r="N143" s="10">
        <f t="shared" si="63"/>
        <v>0.9397348273007351</v>
      </c>
      <c r="O143" s="12">
        <f t="shared" si="64"/>
        <v>-4.6992651726992651</v>
      </c>
      <c r="P143" s="12">
        <f t="shared" si="65"/>
        <v>-4.7712651726992652</v>
      </c>
      <c r="Q143" s="12">
        <f t="shared" si="66"/>
        <v>-4.8432651726992653</v>
      </c>
      <c r="R143" s="10">
        <f t="shared" si="67"/>
        <v>700.16032514430287</v>
      </c>
      <c r="S143" s="10">
        <f t="shared" si="68"/>
        <v>732.87247543589763</v>
      </c>
      <c r="T143" s="10">
        <f t="shared" si="69"/>
        <v>766.58702705384337</v>
      </c>
    </row>
    <row r="144" spans="1:20" x14ac:dyDescent="0.25">
      <c r="A144" s="2">
        <v>141</v>
      </c>
      <c r="B144" s="2" t="s">
        <v>113</v>
      </c>
      <c r="C144" s="2" t="s">
        <v>66</v>
      </c>
      <c r="D144" s="11">
        <v>2.9139545729488701</v>
      </c>
      <c r="E144" s="10">
        <f t="shared" si="57"/>
        <v>0.4644827770594297</v>
      </c>
      <c r="F144" s="10">
        <f t="shared" si="58"/>
        <v>0</v>
      </c>
      <c r="G144" s="10">
        <f t="shared" si="56"/>
        <v>-0.3010299956639812</v>
      </c>
      <c r="H144" s="10">
        <v>5.7110000000000003</v>
      </c>
      <c r="I144" s="10">
        <f t="shared" si="59"/>
        <v>5.6390000000000002</v>
      </c>
      <c r="J144" s="10">
        <f t="shared" si="60"/>
        <v>5.7830000000000004</v>
      </c>
      <c r="K144" s="10">
        <v>4800</v>
      </c>
      <c r="L144" s="10">
        <f t="shared" si="61"/>
        <v>4714</v>
      </c>
      <c r="M144" s="10">
        <f t="shared" si="62"/>
        <v>4886</v>
      </c>
      <c r="N144" s="10">
        <f t="shared" si="63"/>
        <v>0.76551277272341089</v>
      </c>
      <c r="O144" s="12">
        <f t="shared" si="64"/>
        <v>-4.8734872272765895</v>
      </c>
      <c r="P144" s="12">
        <f t="shared" si="65"/>
        <v>-4.9454872272765895</v>
      </c>
      <c r="Q144" s="12">
        <f t="shared" si="66"/>
        <v>-5.0174872272765896</v>
      </c>
      <c r="R144" s="10">
        <f t="shared" si="67"/>
        <v>666.36410067837539</v>
      </c>
      <c r="S144" s="10">
        <f t="shared" si="68"/>
        <v>697.43182124621376</v>
      </c>
      <c r="T144" s="10">
        <f t="shared" si="69"/>
        <v>729.41751934290039</v>
      </c>
    </row>
    <row r="145" spans="1:20" x14ac:dyDescent="0.25">
      <c r="A145" s="2">
        <v>142</v>
      </c>
      <c r="B145" s="2" t="s">
        <v>114</v>
      </c>
      <c r="C145" s="2" t="s">
        <v>66</v>
      </c>
      <c r="D145" s="11">
        <v>2.0347299722864198</v>
      </c>
      <c r="E145" s="10">
        <f t="shared" si="57"/>
        <v>0.30850678244225088</v>
      </c>
      <c r="F145" s="10">
        <f t="shared" si="58"/>
        <v>0</v>
      </c>
      <c r="G145" s="10">
        <f t="shared" si="56"/>
        <v>-0.3010299956639812</v>
      </c>
      <c r="H145" s="10">
        <v>5.7110000000000003</v>
      </c>
      <c r="I145" s="10">
        <f t="shared" si="59"/>
        <v>5.6390000000000002</v>
      </c>
      <c r="J145" s="10">
        <f t="shared" si="60"/>
        <v>5.7830000000000004</v>
      </c>
      <c r="K145" s="10">
        <v>4800</v>
      </c>
      <c r="L145" s="10">
        <f t="shared" si="61"/>
        <v>4714</v>
      </c>
      <c r="M145" s="10">
        <f t="shared" si="62"/>
        <v>4886</v>
      </c>
      <c r="N145" s="10">
        <f t="shared" si="63"/>
        <v>0.60953677810623208</v>
      </c>
      <c r="O145" s="12">
        <f t="shared" si="64"/>
        <v>-5.029463221893768</v>
      </c>
      <c r="P145" s="12">
        <f t="shared" si="65"/>
        <v>-5.1014632218937681</v>
      </c>
      <c r="Q145" s="12">
        <f t="shared" si="66"/>
        <v>-5.1734632218937682</v>
      </c>
      <c r="R145" s="10">
        <f t="shared" si="67"/>
        <v>638.0384627014746</v>
      </c>
      <c r="S145" s="10">
        <f t="shared" si="68"/>
        <v>667.75651862391385</v>
      </c>
      <c r="T145" s="10">
        <f t="shared" si="69"/>
        <v>698.32544070523113</v>
      </c>
    </row>
    <row r="146" spans="1:20" x14ac:dyDescent="0.25">
      <c r="A146" s="2">
        <v>143</v>
      </c>
      <c r="B146" s="2" t="s">
        <v>115</v>
      </c>
      <c r="C146" s="2" t="s">
        <v>66</v>
      </c>
      <c r="D146" s="11">
        <v>5.32532878212601</v>
      </c>
      <c r="E146" s="10">
        <f t="shared" si="57"/>
        <v>0.72634642598028887</v>
      </c>
      <c r="F146" s="10">
        <f t="shared" si="58"/>
        <v>0</v>
      </c>
      <c r="G146" s="10">
        <f t="shared" si="56"/>
        <v>-0.3010299956639812</v>
      </c>
      <c r="H146" s="10">
        <v>5.7110000000000003</v>
      </c>
      <c r="I146" s="10">
        <f t="shared" si="59"/>
        <v>5.6390000000000002</v>
      </c>
      <c r="J146" s="10">
        <f t="shared" si="60"/>
        <v>5.7830000000000004</v>
      </c>
      <c r="K146" s="10">
        <v>4800</v>
      </c>
      <c r="L146" s="10">
        <f t="shared" si="61"/>
        <v>4714</v>
      </c>
      <c r="M146" s="10">
        <f t="shared" si="62"/>
        <v>4886</v>
      </c>
      <c r="N146" s="10">
        <f t="shared" si="63"/>
        <v>1.02737642164427</v>
      </c>
      <c r="O146" s="12">
        <f t="shared" si="64"/>
        <v>-4.6116235783557302</v>
      </c>
      <c r="P146" s="12">
        <f t="shared" si="65"/>
        <v>-4.6836235783557303</v>
      </c>
      <c r="Q146" s="12">
        <f t="shared" si="66"/>
        <v>-4.7556235783557304</v>
      </c>
      <c r="R146" s="10">
        <f t="shared" si="67"/>
        <v>718.097503577623</v>
      </c>
      <c r="S146" s="10">
        <f t="shared" si="68"/>
        <v>751.69751810159903</v>
      </c>
      <c r="T146" s="10">
        <f t="shared" si="69"/>
        <v>786.34670804270161</v>
      </c>
    </row>
    <row r="147" spans="1:20" x14ac:dyDescent="0.25">
      <c r="A147" s="2">
        <v>144</v>
      </c>
      <c r="B147" s="2" t="s">
        <v>116</v>
      </c>
      <c r="C147" s="2" t="s">
        <v>66</v>
      </c>
      <c r="D147" s="11">
        <v>5.5677124805589298</v>
      </c>
      <c r="E147" s="10">
        <f t="shared" si="57"/>
        <v>0.74567679999856051</v>
      </c>
      <c r="F147" s="10">
        <f t="shared" si="58"/>
        <v>0</v>
      </c>
      <c r="G147" s="10">
        <f t="shared" si="56"/>
        <v>-0.3010299956639812</v>
      </c>
      <c r="H147" s="10">
        <v>5.7110000000000003</v>
      </c>
      <c r="I147" s="10">
        <f t="shared" si="59"/>
        <v>5.6390000000000002</v>
      </c>
      <c r="J147" s="10">
        <f t="shared" si="60"/>
        <v>5.7830000000000004</v>
      </c>
      <c r="K147" s="10">
        <v>4800</v>
      </c>
      <c r="L147" s="10">
        <f t="shared" si="61"/>
        <v>4714</v>
      </c>
      <c r="M147" s="10">
        <f t="shared" si="62"/>
        <v>4886</v>
      </c>
      <c r="N147" s="10">
        <f t="shared" si="63"/>
        <v>1.0467067956625418</v>
      </c>
      <c r="O147" s="12">
        <f t="shared" si="64"/>
        <v>-4.5922932043374587</v>
      </c>
      <c r="P147" s="12">
        <f t="shared" si="65"/>
        <v>-4.6642932043374588</v>
      </c>
      <c r="Q147" s="12">
        <f t="shared" si="66"/>
        <v>-4.7362932043374588</v>
      </c>
      <c r="R147" s="10">
        <f t="shared" si="67"/>
        <v>722.1431114321548</v>
      </c>
      <c r="S147" s="10">
        <f t="shared" si="68"/>
        <v>755.94482524304942</v>
      </c>
      <c r="T147" s="10">
        <f t="shared" si="69"/>
        <v>790.80645543388493</v>
      </c>
    </row>
    <row r="148" spans="1:20" x14ac:dyDescent="0.25">
      <c r="A148" s="2">
        <v>145</v>
      </c>
      <c r="B148" s="2" t="s">
        <v>117</v>
      </c>
      <c r="C148" s="2" t="s">
        <v>118</v>
      </c>
      <c r="D148" s="11">
        <v>66.485205096226395</v>
      </c>
      <c r="E148" s="10">
        <f t="shared" si="57"/>
        <v>1.8227250128229573</v>
      </c>
      <c r="F148" s="10">
        <f t="shared" si="58"/>
        <v>0</v>
      </c>
      <c r="G148" s="10">
        <f t="shared" ref="G148:G162" si="70">LOG10(0.3)</f>
        <v>-0.52287874528033762</v>
      </c>
      <c r="H148" s="10">
        <v>5.7110000000000003</v>
      </c>
      <c r="I148" s="10">
        <f t="shared" si="59"/>
        <v>5.6390000000000002</v>
      </c>
      <c r="J148" s="10">
        <f t="shared" si="60"/>
        <v>5.7830000000000004</v>
      </c>
      <c r="K148" s="10">
        <v>4800</v>
      </c>
      <c r="L148" s="10">
        <f t="shared" si="61"/>
        <v>4714</v>
      </c>
      <c r="M148" s="10">
        <f t="shared" si="62"/>
        <v>4886</v>
      </c>
      <c r="N148" s="10">
        <f t="shared" si="63"/>
        <v>2.3456037581032949</v>
      </c>
      <c r="O148" s="12">
        <f t="shared" si="64"/>
        <v>-3.2933962418967053</v>
      </c>
      <c r="P148" s="12">
        <f t="shared" si="65"/>
        <v>-3.3653962418967054</v>
      </c>
      <c r="Q148" s="12">
        <f t="shared" si="66"/>
        <v>-3.4373962418967055</v>
      </c>
      <c r="R148" s="10">
        <f t="shared" si="67"/>
        <v>1098.2368487267804</v>
      </c>
      <c r="S148" s="10">
        <f t="shared" si="68"/>
        <v>1153.1307868635299</v>
      </c>
      <c r="T148" s="10">
        <f t="shared" si="69"/>
        <v>1210.4248999294709</v>
      </c>
    </row>
    <row r="149" spans="1:20" x14ac:dyDescent="0.25">
      <c r="A149" s="2">
        <v>146</v>
      </c>
      <c r="B149" s="2" t="s">
        <v>119</v>
      </c>
      <c r="C149" s="2" t="s">
        <v>118</v>
      </c>
      <c r="D149" s="11">
        <v>55.092774480273803</v>
      </c>
      <c r="E149" s="10">
        <f t="shared" si="57"/>
        <v>1.7410946440584192</v>
      </c>
      <c r="F149" s="10">
        <f t="shared" si="58"/>
        <v>0</v>
      </c>
      <c r="G149" s="10">
        <f t="shared" si="70"/>
        <v>-0.52287874528033762</v>
      </c>
      <c r="H149" s="10">
        <v>5.7110000000000003</v>
      </c>
      <c r="I149" s="10">
        <f t="shared" si="59"/>
        <v>5.6390000000000002</v>
      </c>
      <c r="J149" s="10">
        <f t="shared" si="60"/>
        <v>5.7830000000000004</v>
      </c>
      <c r="K149" s="10">
        <v>4800</v>
      </c>
      <c r="L149" s="10">
        <f t="shared" si="61"/>
        <v>4714</v>
      </c>
      <c r="M149" s="10">
        <f t="shared" si="62"/>
        <v>4886</v>
      </c>
      <c r="N149" s="10">
        <f t="shared" si="63"/>
        <v>2.2639733893387568</v>
      </c>
      <c r="O149" s="12">
        <f t="shared" si="64"/>
        <v>-3.3750266106612434</v>
      </c>
      <c r="P149" s="12">
        <f t="shared" si="65"/>
        <v>-3.4470266106612435</v>
      </c>
      <c r="Q149" s="12">
        <f t="shared" si="66"/>
        <v>-3.5190266106612436</v>
      </c>
      <c r="R149" s="10">
        <f t="shared" si="67"/>
        <v>1066.4249795464648</v>
      </c>
      <c r="S149" s="10">
        <f t="shared" si="68"/>
        <v>1119.3544805729584</v>
      </c>
      <c r="T149" s="10">
        <f t="shared" si="69"/>
        <v>1174.5422891706394</v>
      </c>
    </row>
    <row r="150" spans="1:20" x14ac:dyDescent="0.25">
      <c r="A150" s="2">
        <v>147</v>
      </c>
      <c r="B150" s="2" t="s">
        <v>120</v>
      </c>
      <c r="C150" s="2" t="s">
        <v>118</v>
      </c>
      <c r="D150" s="11">
        <v>51.262330261343401</v>
      </c>
      <c r="E150" s="10">
        <f t="shared" si="57"/>
        <v>1.7097983442719573</v>
      </c>
      <c r="F150" s="10">
        <f t="shared" si="58"/>
        <v>0</v>
      </c>
      <c r="G150" s="10">
        <f t="shared" si="70"/>
        <v>-0.52287874528033762</v>
      </c>
      <c r="H150" s="10">
        <v>5.7110000000000003</v>
      </c>
      <c r="I150" s="10">
        <f t="shared" si="59"/>
        <v>5.6390000000000002</v>
      </c>
      <c r="J150" s="10">
        <f t="shared" si="60"/>
        <v>5.7830000000000004</v>
      </c>
      <c r="K150" s="10">
        <v>4800</v>
      </c>
      <c r="L150" s="10">
        <f t="shared" si="61"/>
        <v>4714</v>
      </c>
      <c r="M150" s="10">
        <f t="shared" si="62"/>
        <v>4886</v>
      </c>
      <c r="N150" s="10">
        <f t="shared" si="63"/>
        <v>2.2326770895522952</v>
      </c>
      <c r="O150" s="12">
        <f t="shared" si="64"/>
        <v>-3.4063229104477051</v>
      </c>
      <c r="P150" s="12">
        <f t="shared" si="65"/>
        <v>-3.4783229104477051</v>
      </c>
      <c r="Q150" s="12">
        <f t="shared" si="66"/>
        <v>-3.5503229104477052</v>
      </c>
      <c r="R150" s="10">
        <f t="shared" si="67"/>
        <v>1054.6165493828425</v>
      </c>
      <c r="S150" s="10">
        <f t="shared" si="68"/>
        <v>1106.825385718912</v>
      </c>
      <c r="T150" s="10">
        <f t="shared" si="69"/>
        <v>1161.2413153429766</v>
      </c>
    </row>
    <row r="151" spans="1:20" x14ac:dyDescent="0.25">
      <c r="A151" s="2">
        <v>148</v>
      </c>
      <c r="B151" s="2" t="s">
        <v>121</v>
      </c>
      <c r="C151" s="2" t="s">
        <v>118</v>
      </c>
      <c r="D151" s="11">
        <v>150.165969984165</v>
      </c>
      <c r="E151" s="10">
        <f t="shared" si="57"/>
        <v>2.1765715257270424</v>
      </c>
      <c r="F151" s="10">
        <f t="shared" si="58"/>
        <v>0</v>
      </c>
      <c r="G151" s="10">
        <f t="shared" si="70"/>
        <v>-0.52287874528033762</v>
      </c>
      <c r="H151" s="10">
        <v>5.7110000000000003</v>
      </c>
      <c r="I151" s="10">
        <f t="shared" si="59"/>
        <v>5.6390000000000002</v>
      </c>
      <c r="J151" s="10">
        <f t="shared" si="60"/>
        <v>5.7830000000000004</v>
      </c>
      <c r="K151" s="10">
        <v>4800</v>
      </c>
      <c r="L151" s="10">
        <f t="shared" si="61"/>
        <v>4714</v>
      </c>
      <c r="M151" s="10">
        <f t="shared" si="62"/>
        <v>4886</v>
      </c>
      <c r="N151" s="10">
        <f t="shared" si="63"/>
        <v>2.6994502710073798</v>
      </c>
      <c r="O151" s="12">
        <f t="shared" si="64"/>
        <v>-2.9395497289926205</v>
      </c>
      <c r="P151" s="12">
        <f t="shared" si="65"/>
        <v>-3.0115497289926205</v>
      </c>
      <c r="Q151" s="12">
        <f t="shared" si="66"/>
        <v>-3.0835497289926206</v>
      </c>
      <c r="R151" s="10">
        <f t="shared" si="67"/>
        <v>1255.607573026085</v>
      </c>
      <c r="S151" s="10">
        <f t="shared" si="68"/>
        <v>1320.7137684743216</v>
      </c>
      <c r="T151" s="10">
        <f t="shared" si="69"/>
        <v>1389.0093272635077</v>
      </c>
    </row>
    <row r="152" spans="1:20" x14ac:dyDescent="0.25">
      <c r="A152" s="2">
        <v>149</v>
      </c>
      <c r="B152" s="2" t="s">
        <v>122</v>
      </c>
      <c r="C152" s="2" t="s">
        <v>118</v>
      </c>
      <c r="D152" s="11">
        <v>84.750885203174803</v>
      </c>
      <c r="E152" s="10">
        <f t="shared" si="57"/>
        <v>1.9281442430031019</v>
      </c>
      <c r="F152" s="10">
        <f t="shared" si="58"/>
        <v>0</v>
      </c>
      <c r="G152" s="10">
        <f t="shared" si="70"/>
        <v>-0.52287874528033762</v>
      </c>
      <c r="H152" s="10">
        <v>5.7110000000000003</v>
      </c>
      <c r="I152" s="10">
        <f t="shared" si="59"/>
        <v>5.6390000000000002</v>
      </c>
      <c r="J152" s="10">
        <f t="shared" si="60"/>
        <v>5.7830000000000004</v>
      </c>
      <c r="K152" s="10">
        <v>4800</v>
      </c>
      <c r="L152" s="10">
        <f t="shared" si="61"/>
        <v>4714</v>
      </c>
      <c r="M152" s="10">
        <f t="shared" si="62"/>
        <v>4886</v>
      </c>
      <c r="N152" s="10">
        <f t="shared" si="63"/>
        <v>2.4510229882834396</v>
      </c>
      <c r="O152" s="12">
        <f t="shared" si="64"/>
        <v>-3.1879770117165607</v>
      </c>
      <c r="P152" s="12">
        <f t="shared" si="65"/>
        <v>-3.2599770117165607</v>
      </c>
      <c r="Q152" s="12">
        <f t="shared" si="66"/>
        <v>-3.3319770117165608</v>
      </c>
      <c r="R152" s="10">
        <f t="shared" si="67"/>
        <v>1141.6256672461109</v>
      </c>
      <c r="S152" s="10">
        <f t="shared" si="68"/>
        <v>1199.2530208644112</v>
      </c>
      <c r="T152" s="10">
        <f t="shared" si="69"/>
        <v>1259.4833853860328</v>
      </c>
    </row>
    <row r="153" spans="1:20" x14ac:dyDescent="0.25">
      <c r="A153" s="2">
        <v>150</v>
      </c>
      <c r="B153" s="2" t="s">
        <v>13</v>
      </c>
      <c r="C153" s="2" t="s">
        <v>118</v>
      </c>
      <c r="D153" s="11">
        <v>33.777458693409798</v>
      </c>
      <c r="E153" s="10">
        <f t="shared" si="57"/>
        <v>1.5286269715539245</v>
      </c>
      <c r="F153" s="10">
        <f t="shared" si="58"/>
        <v>0</v>
      </c>
      <c r="G153" s="10">
        <f t="shared" si="70"/>
        <v>-0.52287874528033762</v>
      </c>
      <c r="H153" s="10">
        <v>5.7110000000000003</v>
      </c>
      <c r="I153" s="10">
        <f t="shared" si="59"/>
        <v>5.6390000000000002</v>
      </c>
      <c r="J153" s="10">
        <f t="shared" si="60"/>
        <v>5.7830000000000004</v>
      </c>
      <c r="K153" s="10">
        <v>4800</v>
      </c>
      <c r="L153" s="10">
        <f t="shared" si="61"/>
        <v>4714</v>
      </c>
      <c r="M153" s="10">
        <f t="shared" si="62"/>
        <v>4886</v>
      </c>
      <c r="N153" s="10">
        <f t="shared" si="63"/>
        <v>2.0515057168342619</v>
      </c>
      <c r="O153" s="12">
        <f t="shared" si="64"/>
        <v>-3.5874942831657384</v>
      </c>
      <c r="P153" s="12">
        <f t="shared" si="65"/>
        <v>-3.6594942831657384</v>
      </c>
      <c r="Q153" s="12">
        <f t="shared" si="66"/>
        <v>-3.7314942831657385</v>
      </c>
      <c r="R153" s="10">
        <f t="shared" si="67"/>
        <v>990.15087688107621</v>
      </c>
      <c r="S153" s="10">
        <f t="shared" si="68"/>
        <v>1038.5066466795074</v>
      </c>
      <c r="T153" s="10">
        <f t="shared" si="69"/>
        <v>1088.8033898430108</v>
      </c>
    </row>
    <row r="154" spans="1:20" x14ac:dyDescent="0.25">
      <c r="A154" s="2">
        <v>151</v>
      </c>
      <c r="B154" s="2" t="s">
        <v>13</v>
      </c>
      <c r="C154" s="2" t="s">
        <v>118</v>
      </c>
      <c r="D154" s="11">
        <v>13.0471130394836</v>
      </c>
      <c r="E154" s="10">
        <f t="shared" si="57"/>
        <v>1.1155144251052633</v>
      </c>
      <c r="F154" s="10">
        <f t="shared" si="58"/>
        <v>0</v>
      </c>
      <c r="G154" s="10">
        <f t="shared" si="70"/>
        <v>-0.52287874528033762</v>
      </c>
      <c r="H154" s="10">
        <v>5.7110000000000003</v>
      </c>
      <c r="I154" s="10">
        <f t="shared" si="59"/>
        <v>5.6390000000000002</v>
      </c>
      <c r="J154" s="10">
        <f t="shared" si="60"/>
        <v>5.7830000000000004</v>
      </c>
      <c r="K154" s="10">
        <v>4800</v>
      </c>
      <c r="L154" s="10">
        <f t="shared" si="61"/>
        <v>4714</v>
      </c>
      <c r="M154" s="10">
        <f t="shared" si="62"/>
        <v>4886</v>
      </c>
      <c r="N154" s="10">
        <f t="shared" si="63"/>
        <v>1.6383931703856009</v>
      </c>
      <c r="O154" s="12">
        <f t="shared" si="64"/>
        <v>-4.0006068296143997</v>
      </c>
      <c r="P154" s="12">
        <f t="shared" si="65"/>
        <v>-4.0726068296143989</v>
      </c>
      <c r="Q154" s="12">
        <f t="shared" si="66"/>
        <v>-4.1446068296143999</v>
      </c>
      <c r="R154" s="10">
        <f t="shared" si="67"/>
        <v>864.23170924130216</v>
      </c>
      <c r="S154" s="10">
        <f t="shared" si="68"/>
        <v>905.45628359611908</v>
      </c>
      <c r="T154" s="10">
        <f t="shared" si="69"/>
        <v>948.16471751522738</v>
      </c>
    </row>
    <row r="155" spans="1:20" x14ac:dyDescent="0.25">
      <c r="A155" s="2">
        <v>152</v>
      </c>
      <c r="B155" s="2" t="s">
        <v>13</v>
      </c>
      <c r="C155" s="2" t="s">
        <v>118</v>
      </c>
      <c r="D155" s="11">
        <v>2.98850814201437</v>
      </c>
      <c r="E155" s="10">
        <f t="shared" si="57"/>
        <v>0.47545444338104242</v>
      </c>
      <c r="F155" s="10">
        <f t="shared" si="58"/>
        <v>0</v>
      </c>
      <c r="G155" s="10">
        <f t="shared" si="70"/>
        <v>-0.52287874528033762</v>
      </c>
      <c r="H155" s="10">
        <v>5.7110000000000003</v>
      </c>
      <c r="I155" s="10">
        <f t="shared" si="59"/>
        <v>5.6390000000000002</v>
      </c>
      <c r="J155" s="10">
        <f t="shared" si="60"/>
        <v>5.7830000000000004</v>
      </c>
      <c r="K155" s="10">
        <v>4800</v>
      </c>
      <c r="L155" s="10">
        <f t="shared" si="61"/>
        <v>4714</v>
      </c>
      <c r="M155" s="10">
        <f t="shared" si="62"/>
        <v>4886</v>
      </c>
      <c r="N155" s="10">
        <f t="shared" si="63"/>
        <v>0.99833318866137999</v>
      </c>
      <c r="O155" s="12">
        <f t="shared" si="64"/>
        <v>-4.6406668113386207</v>
      </c>
      <c r="P155" s="12">
        <f t="shared" si="65"/>
        <v>-4.7126668113386199</v>
      </c>
      <c r="Q155" s="12">
        <f t="shared" si="66"/>
        <v>-4.7846668113386208</v>
      </c>
      <c r="R155" s="10">
        <f t="shared" si="67"/>
        <v>712.08056795278708</v>
      </c>
      <c r="S155" s="10">
        <f t="shared" si="68"/>
        <v>745.38158565151639</v>
      </c>
      <c r="T155" s="10">
        <f t="shared" si="69"/>
        <v>779.71593471049312</v>
      </c>
    </row>
    <row r="156" spans="1:20" x14ac:dyDescent="0.25">
      <c r="A156" s="2">
        <v>153</v>
      </c>
      <c r="B156" s="2" t="s">
        <v>13</v>
      </c>
      <c r="C156" s="2" t="s">
        <v>118</v>
      </c>
      <c r="D156" s="11">
        <v>-1.71885355007858</v>
      </c>
      <c r="E156" s="10" t="e">
        <f t="shared" si="57"/>
        <v>#NUM!</v>
      </c>
      <c r="F156" s="10">
        <f t="shared" si="58"/>
        <v>0</v>
      </c>
      <c r="G156" s="10">
        <f t="shared" si="70"/>
        <v>-0.52287874528033762</v>
      </c>
      <c r="H156" s="10">
        <v>5.7110000000000003</v>
      </c>
      <c r="I156" s="10">
        <f t="shared" si="59"/>
        <v>5.6390000000000002</v>
      </c>
      <c r="J156" s="10">
        <f t="shared" si="60"/>
        <v>5.7830000000000004</v>
      </c>
      <c r="K156" s="10">
        <v>4800</v>
      </c>
      <c r="L156" s="10">
        <f t="shared" si="61"/>
        <v>4714</v>
      </c>
      <c r="M156" s="10">
        <f t="shared" si="62"/>
        <v>4886</v>
      </c>
      <c r="N156" s="10" t="e">
        <f t="shared" si="63"/>
        <v>#NUM!</v>
      </c>
      <c r="O156" s="12" t="e">
        <f t="shared" si="64"/>
        <v>#NUM!</v>
      </c>
      <c r="P156" s="12" t="e">
        <f t="shared" si="65"/>
        <v>#NUM!</v>
      </c>
      <c r="Q156" s="12" t="e">
        <f t="shared" si="66"/>
        <v>#NUM!</v>
      </c>
      <c r="R156" s="10" t="e">
        <f t="shared" si="67"/>
        <v>#NUM!</v>
      </c>
      <c r="S156" s="10" t="e">
        <f t="shared" si="68"/>
        <v>#NUM!</v>
      </c>
      <c r="T156" s="10" t="e">
        <f t="shared" si="69"/>
        <v>#NUM!</v>
      </c>
    </row>
    <row r="157" spans="1:20" x14ac:dyDescent="0.25">
      <c r="A157" s="2">
        <v>154</v>
      </c>
      <c r="B157" s="2" t="s">
        <v>13</v>
      </c>
      <c r="C157" s="2" t="s">
        <v>118</v>
      </c>
      <c r="D157" s="11">
        <v>-3.9422385511677498</v>
      </c>
      <c r="E157" s="10" t="e">
        <f t="shared" si="57"/>
        <v>#NUM!</v>
      </c>
      <c r="F157" s="10">
        <f t="shared" si="58"/>
        <v>0</v>
      </c>
      <c r="G157" s="10">
        <f t="shared" si="70"/>
        <v>-0.52287874528033762</v>
      </c>
      <c r="H157" s="10">
        <v>5.7110000000000003</v>
      </c>
      <c r="I157" s="10">
        <f t="shared" si="59"/>
        <v>5.6390000000000002</v>
      </c>
      <c r="J157" s="10">
        <f t="shared" si="60"/>
        <v>5.7830000000000004</v>
      </c>
      <c r="K157" s="10">
        <v>4800</v>
      </c>
      <c r="L157" s="10">
        <f t="shared" si="61"/>
        <v>4714</v>
      </c>
      <c r="M157" s="10">
        <f t="shared" si="62"/>
        <v>4886</v>
      </c>
      <c r="N157" s="10" t="e">
        <f t="shared" si="63"/>
        <v>#NUM!</v>
      </c>
      <c r="O157" s="12" t="e">
        <f t="shared" si="64"/>
        <v>#NUM!</v>
      </c>
      <c r="P157" s="12" t="e">
        <f t="shared" si="65"/>
        <v>#NUM!</v>
      </c>
      <c r="Q157" s="12" t="e">
        <f t="shared" si="66"/>
        <v>#NUM!</v>
      </c>
      <c r="R157" s="10" t="e">
        <f t="shared" si="67"/>
        <v>#NUM!</v>
      </c>
      <c r="S157" s="10" t="e">
        <f t="shared" si="68"/>
        <v>#NUM!</v>
      </c>
      <c r="T157" s="10" t="e">
        <f t="shared" si="69"/>
        <v>#NUM!</v>
      </c>
    </row>
    <row r="158" spans="1:20" x14ac:dyDescent="0.25">
      <c r="A158" s="2">
        <v>155</v>
      </c>
      <c r="B158" s="2" t="s">
        <v>13</v>
      </c>
      <c r="C158" s="2" t="s">
        <v>118</v>
      </c>
      <c r="D158" s="11">
        <v>6.0134873463989704</v>
      </c>
      <c r="E158" s="10">
        <f t="shared" si="57"/>
        <v>0.77912640146320211</v>
      </c>
      <c r="F158" s="10">
        <f t="shared" si="58"/>
        <v>0</v>
      </c>
      <c r="G158" s="10">
        <f t="shared" si="70"/>
        <v>-0.52287874528033762</v>
      </c>
      <c r="H158" s="10">
        <v>5.7110000000000003</v>
      </c>
      <c r="I158" s="10">
        <f t="shared" si="59"/>
        <v>5.6390000000000002</v>
      </c>
      <c r="J158" s="10">
        <f t="shared" si="60"/>
        <v>5.7830000000000004</v>
      </c>
      <c r="K158" s="10">
        <v>4800</v>
      </c>
      <c r="L158" s="10">
        <f t="shared" si="61"/>
        <v>4714</v>
      </c>
      <c r="M158" s="10">
        <f t="shared" si="62"/>
        <v>4886</v>
      </c>
      <c r="N158" s="10">
        <f t="shared" si="63"/>
        <v>1.3020051467435398</v>
      </c>
      <c r="O158" s="12">
        <f t="shared" si="64"/>
        <v>-4.3369948532564599</v>
      </c>
      <c r="P158" s="12">
        <f t="shared" si="65"/>
        <v>-4.4089948532564609</v>
      </c>
      <c r="Q158" s="12">
        <f t="shared" si="66"/>
        <v>-4.4809948532564601</v>
      </c>
      <c r="R158" s="10">
        <f t="shared" si="67"/>
        <v>778.84853032060698</v>
      </c>
      <c r="S158" s="10">
        <f t="shared" si="68"/>
        <v>815.53351172030614</v>
      </c>
      <c r="T158" s="10">
        <f t="shared" si="69"/>
        <v>853.43653406778105</v>
      </c>
    </row>
    <row r="159" spans="1:20" x14ac:dyDescent="0.25">
      <c r="A159" s="2">
        <v>156</v>
      </c>
      <c r="B159" s="2" t="s">
        <v>13</v>
      </c>
      <c r="C159" s="2" t="s">
        <v>118</v>
      </c>
      <c r="D159" s="11">
        <v>-1.159904198789</v>
      </c>
      <c r="E159" s="10" t="e">
        <f t="shared" si="57"/>
        <v>#NUM!</v>
      </c>
      <c r="F159" s="10">
        <f t="shared" si="58"/>
        <v>0</v>
      </c>
      <c r="G159" s="10">
        <f t="shared" si="70"/>
        <v>-0.52287874528033762</v>
      </c>
      <c r="H159" s="10">
        <v>5.7110000000000003</v>
      </c>
      <c r="I159" s="10">
        <f t="shared" si="59"/>
        <v>5.6390000000000002</v>
      </c>
      <c r="J159" s="10">
        <f t="shared" si="60"/>
        <v>5.7830000000000004</v>
      </c>
      <c r="K159" s="10">
        <v>4800</v>
      </c>
      <c r="L159" s="10">
        <f t="shared" si="61"/>
        <v>4714</v>
      </c>
      <c r="M159" s="10">
        <f t="shared" si="62"/>
        <v>4886</v>
      </c>
      <c r="N159" s="10" t="e">
        <f t="shared" si="63"/>
        <v>#NUM!</v>
      </c>
      <c r="O159" s="12" t="e">
        <f t="shared" si="64"/>
        <v>#NUM!</v>
      </c>
      <c r="P159" s="12" t="e">
        <f t="shared" si="65"/>
        <v>#NUM!</v>
      </c>
      <c r="Q159" s="12" t="e">
        <f t="shared" si="66"/>
        <v>#NUM!</v>
      </c>
      <c r="R159" s="10" t="e">
        <f t="shared" si="67"/>
        <v>#NUM!</v>
      </c>
      <c r="S159" s="10" t="e">
        <f t="shared" si="68"/>
        <v>#NUM!</v>
      </c>
      <c r="T159" s="10" t="e">
        <f t="shared" si="69"/>
        <v>#NUM!</v>
      </c>
    </row>
    <row r="160" spans="1:20" x14ac:dyDescent="0.25">
      <c r="A160" s="2">
        <v>157</v>
      </c>
      <c r="B160" s="2" t="s">
        <v>13</v>
      </c>
      <c r="C160" s="2" t="s">
        <v>118</v>
      </c>
      <c r="D160" s="11">
        <v>-7.0836094333943196</v>
      </c>
      <c r="E160" s="10" t="e">
        <f t="shared" si="57"/>
        <v>#NUM!</v>
      </c>
      <c r="F160" s="10">
        <f t="shared" si="58"/>
        <v>0</v>
      </c>
      <c r="G160" s="10">
        <f t="shared" si="70"/>
        <v>-0.52287874528033762</v>
      </c>
      <c r="H160" s="10">
        <v>5.7110000000000003</v>
      </c>
      <c r="I160" s="10">
        <f t="shared" si="59"/>
        <v>5.6390000000000002</v>
      </c>
      <c r="J160" s="10">
        <f t="shared" si="60"/>
        <v>5.7830000000000004</v>
      </c>
      <c r="K160" s="10">
        <v>4800</v>
      </c>
      <c r="L160" s="10">
        <f t="shared" si="61"/>
        <v>4714</v>
      </c>
      <c r="M160" s="10">
        <f t="shared" si="62"/>
        <v>4886</v>
      </c>
      <c r="N160" s="10" t="e">
        <f t="shared" si="63"/>
        <v>#NUM!</v>
      </c>
      <c r="O160" s="12" t="e">
        <f t="shared" si="64"/>
        <v>#NUM!</v>
      </c>
      <c r="P160" s="12" t="e">
        <f t="shared" si="65"/>
        <v>#NUM!</v>
      </c>
      <c r="Q160" s="12" t="e">
        <f t="shared" si="66"/>
        <v>#NUM!</v>
      </c>
      <c r="R160" s="10" t="e">
        <f t="shared" si="67"/>
        <v>#NUM!</v>
      </c>
      <c r="S160" s="10" t="e">
        <f t="shared" si="68"/>
        <v>#NUM!</v>
      </c>
      <c r="T160" s="10" t="e">
        <f t="shared" si="69"/>
        <v>#NUM!</v>
      </c>
    </row>
    <row r="161" spans="1:20" x14ac:dyDescent="0.25">
      <c r="A161" s="2">
        <v>158</v>
      </c>
      <c r="B161" s="2" t="s">
        <v>13</v>
      </c>
      <c r="C161" s="2" t="s">
        <v>118</v>
      </c>
      <c r="D161" s="11">
        <v>-8.3754605648434293</v>
      </c>
      <c r="E161" s="10" t="e">
        <f t="shared" si="57"/>
        <v>#NUM!</v>
      </c>
      <c r="F161" s="10">
        <f t="shared" si="58"/>
        <v>0</v>
      </c>
      <c r="G161" s="10">
        <f t="shared" si="70"/>
        <v>-0.52287874528033762</v>
      </c>
      <c r="H161" s="10">
        <v>5.7110000000000003</v>
      </c>
      <c r="I161" s="10">
        <f t="shared" si="59"/>
        <v>5.6390000000000002</v>
      </c>
      <c r="J161" s="10">
        <f t="shared" si="60"/>
        <v>5.7830000000000004</v>
      </c>
      <c r="K161" s="10">
        <v>4800</v>
      </c>
      <c r="L161" s="10">
        <f t="shared" si="61"/>
        <v>4714</v>
      </c>
      <c r="M161" s="10">
        <f t="shared" si="62"/>
        <v>4886</v>
      </c>
      <c r="N161" s="10" t="e">
        <f t="shared" si="63"/>
        <v>#NUM!</v>
      </c>
      <c r="O161" s="12" t="e">
        <f t="shared" si="64"/>
        <v>#NUM!</v>
      </c>
      <c r="P161" s="12" t="e">
        <f t="shared" si="65"/>
        <v>#NUM!</v>
      </c>
      <c r="Q161" s="12" t="e">
        <f t="shared" si="66"/>
        <v>#NUM!</v>
      </c>
      <c r="R161" s="10" t="e">
        <f t="shared" si="67"/>
        <v>#NUM!</v>
      </c>
      <c r="S161" s="10" t="e">
        <f t="shared" si="68"/>
        <v>#NUM!</v>
      </c>
      <c r="T161" s="10" t="e">
        <f t="shared" si="69"/>
        <v>#NUM!</v>
      </c>
    </row>
    <row r="162" spans="1:20" ht="15.75" thickBot="1" x14ac:dyDescent="0.3">
      <c r="A162" s="44">
        <v>159</v>
      </c>
      <c r="B162" s="44" t="s">
        <v>13</v>
      </c>
      <c r="C162" s="44" t="s">
        <v>118</v>
      </c>
      <c r="D162" s="66">
        <v>0.90118035338969005</v>
      </c>
      <c r="E162" s="92">
        <f t="shared" si="57"/>
        <v>-4.5188284888123022E-2</v>
      </c>
      <c r="F162" s="92">
        <f t="shared" si="58"/>
        <v>0</v>
      </c>
      <c r="G162" s="92">
        <f t="shared" si="70"/>
        <v>-0.52287874528033762</v>
      </c>
      <c r="H162" s="92">
        <v>5.7110000000000003</v>
      </c>
      <c r="I162" s="92">
        <f t="shared" si="59"/>
        <v>5.6390000000000002</v>
      </c>
      <c r="J162" s="92">
        <f t="shared" si="60"/>
        <v>5.7830000000000004</v>
      </c>
      <c r="K162" s="92">
        <v>4800</v>
      </c>
      <c r="L162" s="92">
        <f t="shared" si="61"/>
        <v>4714</v>
      </c>
      <c r="M162" s="92">
        <f t="shared" si="62"/>
        <v>4886</v>
      </c>
      <c r="N162" s="92">
        <f t="shared" si="63"/>
        <v>0.47769046039221458</v>
      </c>
      <c r="O162" s="93">
        <f t="shared" si="64"/>
        <v>-5.1613095396077853</v>
      </c>
      <c r="P162" s="93">
        <f t="shared" si="65"/>
        <v>-5.2333095396077853</v>
      </c>
      <c r="Q162" s="93">
        <f t="shared" si="66"/>
        <v>-5.3053095396077854</v>
      </c>
      <c r="R162" s="92">
        <f t="shared" si="67"/>
        <v>615.39381913189936</v>
      </c>
      <c r="S162" s="92">
        <f t="shared" si="68"/>
        <v>644.05162235229454</v>
      </c>
      <c r="T162" s="92">
        <f t="shared" si="69"/>
        <v>673.50897530557597</v>
      </c>
    </row>
  </sheetData>
  <sortState xmlns:xlrd2="http://schemas.microsoft.com/office/spreadsheetml/2017/richdata2" ref="A4:T162">
    <sortCondition ref="A4:A162"/>
  </sortState>
  <mergeCells count="1"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73"/>
  <sheetViews>
    <sheetView zoomScale="70" zoomScaleNormal="70" workbookViewId="0">
      <selection activeCell="B1" sqref="B1"/>
    </sheetView>
  </sheetViews>
  <sheetFormatPr baseColWidth="10" defaultRowHeight="15" x14ac:dyDescent="0.25"/>
  <cols>
    <col min="2" max="2" width="38" bestFit="1" customWidth="1"/>
    <col min="4" max="4" width="16" customWidth="1"/>
    <col min="5" max="5" width="11.42578125" style="2"/>
    <col min="8" max="8" width="13" bestFit="1" customWidth="1"/>
    <col min="9" max="9" width="22.42578125" customWidth="1"/>
    <col min="10" max="10" width="18.5703125" customWidth="1"/>
    <col min="11" max="11" width="21.7109375" customWidth="1"/>
    <col min="12" max="12" width="13.28515625" style="2" customWidth="1"/>
    <col min="13" max="13" width="14.140625" style="2" customWidth="1"/>
    <col min="14" max="14" width="19.28515625" style="2" customWidth="1"/>
    <col min="15" max="15" width="16.7109375" style="2" bestFit="1" customWidth="1"/>
  </cols>
  <sheetData>
    <row r="1" spans="1:15" x14ac:dyDescent="0.25">
      <c r="C1" s="18" t="s">
        <v>173</v>
      </c>
      <c r="E1"/>
      <c r="L1" s="58"/>
      <c r="M1" s="58"/>
      <c r="N1" s="58"/>
    </row>
    <row r="2" spans="1:15" x14ac:dyDescent="0.25">
      <c r="D2" s="18"/>
      <c r="E2"/>
      <c r="L2" s="58"/>
      <c r="M2" s="58"/>
      <c r="N2" s="58"/>
    </row>
    <row r="3" spans="1:15" ht="30" customHeight="1" thickBot="1" x14ac:dyDescent="0.3">
      <c r="A3" s="55" t="s">
        <v>0</v>
      </c>
      <c r="B3" s="55" t="s">
        <v>4</v>
      </c>
      <c r="C3" s="89" t="s">
        <v>5</v>
      </c>
      <c r="D3" s="55"/>
      <c r="E3" s="18" t="s">
        <v>161</v>
      </c>
      <c r="F3" s="55" t="s">
        <v>162</v>
      </c>
      <c r="G3" s="55" t="s">
        <v>163</v>
      </c>
      <c r="H3" s="55"/>
      <c r="I3" s="88" t="s">
        <v>136</v>
      </c>
      <c r="J3" s="88" t="s">
        <v>137</v>
      </c>
      <c r="K3" s="88" t="s">
        <v>138</v>
      </c>
      <c r="L3" s="90" t="s">
        <v>142</v>
      </c>
      <c r="M3" s="90" t="s">
        <v>143</v>
      </c>
      <c r="N3" s="90" t="s">
        <v>144</v>
      </c>
      <c r="O3" s="90" t="s">
        <v>164</v>
      </c>
    </row>
    <row r="4" spans="1:15" x14ac:dyDescent="0.25">
      <c r="A4">
        <v>1</v>
      </c>
      <c r="B4" t="s">
        <v>7</v>
      </c>
      <c r="C4" s="2" t="s">
        <v>14</v>
      </c>
      <c r="E4">
        <v>1.5383125974651799</v>
      </c>
      <c r="F4">
        <v>20.667740317991498</v>
      </c>
      <c r="G4">
        <v>0.89754031892953101</v>
      </c>
      <c r="I4">
        <f t="shared" ref="I4:I35" si="0">F4/(SQRT(E4*G4))</f>
        <v>17.589103905284123</v>
      </c>
      <c r="J4">
        <f t="shared" ref="J4:J35" si="1">I4/4.17</f>
        <v>4.2180105288451131</v>
      </c>
      <c r="K4" s="19">
        <f t="shared" ref="K4:K35" si="2">LN(J4)</f>
        <v>1.4393635782234799</v>
      </c>
      <c r="L4" s="2">
        <f>(F$169/(S2A!S4+273.15))-F$173</f>
        <v>7.9820833414333094</v>
      </c>
      <c r="M4" s="2">
        <f t="shared" ref="M4:M35" si="3">K4-L4</f>
        <v>-6.5427197632098295</v>
      </c>
      <c r="N4" s="2">
        <f t="shared" ref="N4:N35" si="4">M4/F$165</f>
        <v>-56.59792182707465</v>
      </c>
      <c r="O4" s="2">
        <f t="shared" ref="O4:O35" si="5">LOG10(EXP(N4))</f>
        <v>-24.580165136690134</v>
      </c>
    </row>
    <row r="5" spans="1:15" x14ac:dyDescent="0.25">
      <c r="A5">
        <v>2</v>
      </c>
      <c r="B5" t="s">
        <v>8</v>
      </c>
      <c r="C5" s="2" t="s">
        <v>14</v>
      </c>
      <c r="E5">
        <v>0.16302800783850699</v>
      </c>
      <c r="F5">
        <v>14.6500934604961</v>
      </c>
      <c r="G5">
        <v>0.110367843647354</v>
      </c>
      <c r="I5">
        <f t="shared" si="0"/>
        <v>109.2164373635507</v>
      </c>
      <c r="J5">
        <f t="shared" si="1"/>
        <v>26.190992173513358</v>
      </c>
      <c r="K5" s="19">
        <f t="shared" si="2"/>
        <v>3.2654155414795381</v>
      </c>
      <c r="L5" s="2">
        <f>(F$169/(S2A!S5+273.15))-F$173</f>
        <v>10.133997530025891</v>
      </c>
      <c r="M5" s="2">
        <f t="shared" si="3"/>
        <v>-6.868581988546353</v>
      </c>
      <c r="N5" s="2">
        <f t="shared" si="4"/>
        <v>-59.416799208878487</v>
      </c>
      <c r="O5" s="2">
        <f t="shared" si="5"/>
        <v>-25.804388028769427</v>
      </c>
    </row>
    <row r="6" spans="1:15" x14ac:dyDescent="0.25">
      <c r="A6">
        <v>3</v>
      </c>
      <c r="B6" t="s">
        <v>9</v>
      </c>
      <c r="C6" s="2" t="s">
        <v>14</v>
      </c>
      <c r="E6">
        <v>0.75138574473217201</v>
      </c>
      <c r="F6">
        <v>19.093187983416801</v>
      </c>
      <c r="G6">
        <v>0.56163539358273695</v>
      </c>
      <c r="I6">
        <f t="shared" si="0"/>
        <v>29.391363800758597</v>
      </c>
      <c r="J6">
        <f t="shared" si="1"/>
        <v>7.0482886812370742</v>
      </c>
      <c r="K6" s="19">
        <f t="shared" si="2"/>
        <v>1.9527848471079339</v>
      </c>
      <c r="L6" s="2">
        <f>(F$169/(S2A!S6+273.15))-F$173</f>
        <v>8.406353536318294</v>
      </c>
      <c r="M6" s="2">
        <f t="shared" si="3"/>
        <v>-6.4535686892103605</v>
      </c>
      <c r="N6" s="2">
        <f t="shared" si="4"/>
        <v>-55.826718764795508</v>
      </c>
      <c r="O6" s="2">
        <f t="shared" si="5"/>
        <v>-24.245235902315411</v>
      </c>
    </row>
    <row r="7" spans="1:15" x14ac:dyDescent="0.25">
      <c r="A7">
        <v>4</v>
      </c>
      <c r="B7" t="s">
        <v>10</v>
      </c>
      <c r="C7" s="2" t="s">
        <v>14</v>
      </c>
      <c r="E7">
        <v>27.701169136574499</v>
      </c>
      <c r="F7">
        <v>32.340661485631401</v>
      </c>
      <c r="G7">
        <v>7.5741098090595198</v>
      </c>
      <c r="I7">
        <f t="shared" si="0"/>
        <v>2.2327189091560502</v>
      </c>
      <c r="J7">
        <f t="shared" si="1"/>
        <v>0.53542419883838133</v>
      </c>
      <c r="K7" s="19">
        <f t="shared" si="2"/>
        <v>-0.62469595123631805</v>
      </c>
      <c r="L7" s="2">
        <f>(F$169/(S2A!S7+273.15))-F$173</f>
        <v>6.9996207653125335</v>
      </c>
      <c r="M7" s="2">
        <f t="shared" si="3"/>
        <v>-7.6243167165488517</v>
      </c>
      <c r="N7" s="2">
        <f t="shared" si="4"/>
        <v>-65.95429685595893</v>
      </c>
      <c r="O7" s="2">
        <f t="shared" si="5"/>
        <v>-28.643587182351954</v>
      </c>
    </row>
    <row r="8" spans="1:15" x14ac:dyDescent="0.25">
      <c r="A8">
        <v>5</v>
      </c>
      <c r="B8" t="s">
        <v>11</v>
      </c>
      <c r="C8" s="2" t="s">
        <v>14</v>
      </c>
      <c r="E8">
        <v>18.5617213778334</v>
      </c>
      <c r="F8">
        <v>61.422082899977603</v>
      </c>
      <c r="G8">
        <v>7.9250716638555296</v>
      </c>
      <c r="I8">
        <f t="shared" si="0"/>
        <v>5.0642345998308329</v>
      </c>
      <c r="J8">
        <f t="shared" si="1"/>
        <v>1.2144447481608711</v>
      </c>
      <c r="K8" s="19">
        <f t="shared" si="2"/>
        <v>0.19428697493891567</v>
      </c>
      <c r="L8" s="2">
        <f>(F$169/(S2A!S8+273.15))-F$173</f>
        <v>6.4813866196822705</v>
      </c>
      <c r="M8" s="2">
        <f t="shared" si="3"/>
        <v>-6.2870996447433551</v>
      </c>
      <c r="N8" s="2">
        <f t="shared" si="4"/>
        <v>-54.386675127537679</v>
      </c>
      <c r="O8" s="2">
        <f t="shared" si="5"/>
        <v>-23.619832896954449</v>
      </c>
    </row>
    <row r="9" spans="1:15" x14ac:dyDescent="0.25">
      <c r="A9">
        <v>6</v>
      </c>
      <c r="B9" t="s">
        <v>12</v>
      </c>
      <c r="C9" s="2" t="s">
        <v>14</v>
      </c>
      <c r="E9">
        <v>1.11786311785755</v>
      </c>
      <c r="F9">
        <v>13.0747325402403</v>
      </c>
      <c r="G9">
        <v>0.66034911050565104</v>
      </c>
      <c r="I9">
        <f t="shared" si="0"/>
        <v>15.217794013900575</v>
      </c>
      <c r="J9">
        <f t="shared" si="1"/>
        <v>3.6493510824701616</v>
      </c>
      <c r="K9" s="19">
        <f t="shared" si="2"/>
        <v>1.2945493661640493</v>
      </c>
      <c r="L9" s="2">
        <f>(F$169/(S2A!S9+273.15))-F$173</f>
        <v>8.7157100285882905</v>
      </c>
      <c r="M9" s="2">
        <f t="shared" si="3"/>
        <v>-7.4211606624242412</v>
      </c>
      <c r="N9" s="2">
        <f t="shared" si="4"/>
        <v>-64.1968915434623</v>
      </c>
      <c r="O9" s="2">
        <f t="shared" si="5"/>
        <v>-27.880355752667207</v>
      </c>
    </row>
    <row r="10" spans="1:15" x14ac:dyDescent="0.25">
      <c r="A10">
        <v>7</v>
      </c>
      <c r="B10" t="s">
        <v>13</v>
      </c>
      <c r="C10" s="2" t="s">
        <v>14</v>
      </c>
      <c r="E10">
        <v>6.4582889265608499</v>
      </c>
      <c r="F10">
        <v>31.748926714956301</v>
      </c>
      <c r="G10">
        <v>2.5118333555671901</v>
      </c>
      <c r="I10">
        <f t="shared" si="0"/>
        <v>7.8826982411893409</v>
      </c>
      <c r="J10">
        <f t="shared" si="1"/>
        <v>1.8903353096377318</v>
      </c>
      <c r="K10" s="19">
        <f t="shared" si="2"/>
        <v>0.6367542258425497</v>
      </c>
      <c r="L10" s="2">
        <f>(F$169/(S2A!S10+273.15))-F$173</f>
        <v>7.2103508349996925</v>
      </c>
      <c r="M10" s="2">
        <f t="shared" si="3"/>
        <v>-6.5735966091571427</v>
      </c>
      <c r="N10" s="2">
        <f t="shared" si="4"/>
        <v>-56.865022570563518</v>
      </c>
      <c r="O10" s="2">
        <f t="shared" si="5"/>
        <v>-24.696165515699604</v>
      </c>
    </row>
    <row r="11" spans="1:15" x14ac:dyDescent="0.25">
      <c r="A11">
        <v>8</v>
      </c>
      <c r="B11" t="s">
        <v>13</v>
      </c>
      <c r="C11" s="2" t="s">
        <v>14</v>
      </c>
      <c r="E11">
        <v>3.8081963315245302</v>
      </c>
      <c r="F11">
        <v>19.792442309192399</v>
      </c>
      <c r="G11">
        <v>1.7411270018265901</v>
      </c>
      <c r="I11">
        <f t="shared" si="0"/>
        <v>7.6864268279793837</v>
      </c>
      <c r="J11">
        <f t="shared" si="1"/>
        <v>1.8432678244554876</v>
      </c>
      <c r="K11" s="19">
        <f t="shared" si="2"/>
        <v>0.61153998796455544</v>
      </c>
      <c r="L11" s="2">
        <f>(F$169/(S2A!S11+273.15))-F$173</f>
        <v>8.2163043122952377</v>
      </c>
      <c r="M11" s="2">
        <f t="shared" si="3"/>
        <v>-7.6047643243306826</v>
      </c>
      <c r="N11" s="2">
        <f t="shared" si="4"/>
        <v>-65.7851585149713</v>
      </c>
      <c r="O11" s="2">
        <f t="shared" si="5"/>
        <v>-28.570131334182758</v>
      </c>
    </row>
    <row r="12" spans="1:15" x14ac:dyDescent="0.25">
      <c r="A12">
        <v>9</v>
      </c>
      <c r="B12" t="s">
        <v>13</v>
      </c>
      <c r="C12" s="2" t="s">
        <v>14</v>
      </c>
      <c r="E12">
        <v>11.5668813348358</v>
      </c>
      <c r="F12">
        <v>19.342534192041501</v>
      </c>
      <c r="G12">
        <v>3.8777629427503699</v>
      </c>
      <c r="I12">
        <f t="shared" si="0"/>
        <v>2.8881158179334059</v>
      </c>
      <c r="J12">
        <f t="shared" si="1"/>
        <v>0.69259372132695585</v>
      </c>
      <c r="K12" s="19">
        <f t="shared" si="2"/>
        <v>-0.36731171242170396</v>
      </c>
      <c r="L12" s="2">
        <f>(F$169/(S2A!S12+273.15))-F$173</f>
        <v>8.0970701315890832</v>
      </c>
      <c r="M12" s="2">
        <f t="shared" si="3"/>
        <v>-8.4643818440107879</v>
      </c>
      <c r="N12" s="2">
        <f t="shared" si="4"/>
        <v>-73.221296228467025</v>
      </c>
      <c r="O12" s="2">
        <f t="shared" si="5"/>
        <v>-31.799604909826613</v>
      </c>
    </row>
    <row r="13" spans="1:15" x14ac:dyDescent="0.25">
      <c r="A13">
        <v>10</v>
      </c>
      <c r="B13" t="s">
        <v>13</v>
      </c>
      <c r="C13" s="2" t="s">
        <v>14</v>
      </c>
      <c r="E13">
        <v>0.29412569004385197</v>
      </c>
      <c r="F13">
        <v>7.9610662006651696</v>
      </c>
      <c r="G13">
        <v>0.27098700240318602</v>
      </c>
      <c r="I13">
        <f t="shared" si="0"/>
        <v>28.198793378984792</v>
      </c>
      <c r="J13">
        <f t="shared" si="1"/>
        <v>6.7623005704999501</v>
      </c>
      <c r="K13" s="19">
        <f t="shared" si="2"/>
        <v>1.9113631532386635</v>
      </c>
      <c r="L13" s="2">
        <f>(F$169/(S2A!S13+273.15))-F$173</f>
        <v>7.7541858408215472</v>
      </c>
      <c r="M13" s="2">
        <f t="shared" si="3"/>
        <v>-5.8428226875828839</v>
      </c>
      <c r="N13" s="2">
        <f t="shared" si="4"/>
        <v>-50.54344885452322</v>
      </c>
      <c r="O13" s="2">
        <f t="shared" si="5"/>
        <v>-21.95074093387867</v>
      </c>
    </row>
    <row r="14" spans="1:15" x14ac:dyDescent="0.25">
      <c r="A14">
        <v>11</v>
      </c>
      <c r="B14" t="s">
        <v>13</v>
      </c>
      <c r="C14" s="2" t="s">
        <v>14</v>
      </c>
      <c r="E14">
        <v>0.65326373109343705</v>
      </c>
      <c r="F14">
        <v>16.931635323568202</v>
      </c>
      <c r="G14">
        <v>0.28286378880845098</v>
      </c>
      <c r="I14">
        <f t="shared" si="0"/>
        <v>39.388183758250314</v>
      </c>
      <c r="J14">
        <f t="shared" si="1"/>
        <v>9.445607615887365</v>
      </c>
      <c r="K14" s="19">
        <f t="shared" si="2"/>
        <v>2.24554983089986</v>
      </c>
      <c r="L14" s="2">
        <f>(F$169/(S2A!S14+273.15))-F$173</f>
        <v>7.9650557708255985</v>
      </c>
      <c r="M14" s="2">
        <f t="shared" si="3"/>
        <v>-5.7195059399257389</v>
      </c>
      <c r="N14" s="2">
        <f t="shared" si="4"/>
        <v>-49.476694982056564</v>
      </c>
      <c r="O14" s="2">
        <f t="shared" si="5"/>
        <v>-21.487455613517476</v>
      </c>
    </row>
    <row r="15" spans="1:15" x14ac:dyDescent="0.25">
      <c r="A15">
        <v>12</v>
      </c>
      <c r="B15" t="s">
        <v>13</v>
      </c>
      <c r="C15" s="2" t="s">
        <v>14</v>
      </c>
      <c r="E15">
        <v>2.7378449246904999E-2</v>
      </c>
      <c r="F15">
        <v>17.735745022161499</v>
      </c>
      <c r="G15">
        <v>0.161037165886597</v>
      </c>
      <c r="I15">
        <f t="shared" si="0"/>
        <v>267.10496104553744</v>
      </c>
      <c r="J15">
        <f t="shared" si="1"/>
        <v>64.05394749293464</v>
      </c>
      <c r="K15" s="19">
        <f t="shared" si="2"/>
        <v>4.1597256578711557</v>
      </c>
      <c r="L15" s="2">
        <f>(F$169/(S2A!S15+273.15))-F$173</f>
        <v>7.9948858220777321</v>
      </c>
      <c r="M15" s="2">
        <f t="shared" si="3"/>
        <v>-3.8351601642065765</v>
      </c>
      <c r="N15" s="2">
        <f t="shared" si="4"/>
        <v>-33.176125987946165</v>
      </c>
      <c r="O15" s="2">
        <f t="shared" si="5"/>
        <v>-14.408208447492088</v>
      </c>
    </row>
    <row r="16" spans="1:15" x14ac:dyDescent="0.25">
      <c r="A16">
        <v>13</v>
      </c>
      <c r="B16" t="s">
        <v>13</v>
      </c>
      <c r="C16" s="2" t="s">
        <v>1</v>
      </c>
      <c r="E16">
        <v>4.7989914626143999E-2</v>
      </c>
      <c r="F16">
        <v>14.172863441277499</v>
      </c>
      <c r="G16">
        <v>5.0713340768182E-2</v>
      </c>
      <c r="I16">
        <f t="shared" si="0"/>
        <v>287.29065767656823</v>
      </c>
      <c r="J16">
        <f t="shared" si="1"/>
        <v>68.894642128673439</v>
      </c>
      <c r="K16" s="19">
        <f t="shared" si="2"/>
        <v>4.2325784119868199</v>
      </c>
      <c r="L16" s="2">
        <f>(F$169/(S2A!S16+273.15))-F$173</f>
        <v>7.8990038389017272</v>
      </c>
      <c r="M16" s="2">
        <f t="shared" si="3"/>
        <v>-3.6664254269149072</v>
      </c>
      <c r="N16" s="2">
        <f t="shared" si="4"/>
        <v>-31.716482931789855</v>
      </c>
      <c r="O16" s="2">
        <f t="shared" si="5"/>
        <v>-13.774293522655004</v>
      </c>
    </row>
    <row r="17" spans="1:26" x14ac:dyDescent="0.25">
      <c r="A17">
        <v>14</v>
      </c>
      <c r="B17" t="s">
        <v>13</v>
      </c>
      <c r="C17" s="2" t="s">
        <v>1</v>
      </c>
      <c r="E17">
        <v>-3.3427430399749999E-3</v>
      </c>
      <c r="F17">
        <v>11.0638627629267</v>
      </c>
      <c r="G17">
        <v>9.4776904426768005E-2</v>
      </c>
      <c r="I17" t="e">
        <f t="shared" si="0"/>
        <v>#NUM!</v>
      </c>
      <c r="J17" t="e">
        <f t="shared" si="1"/>
        <v>#NUM!</v>
      </c>
      <c r="K17" s="19" t="e">
        <f t="shared" si="2"/>
        <v>#NUM!</v>
      </c>
      <c r="L17" s="2">
        <f>(F$169/(S2A!S17+273.15))-F$173</f>
        <v>9.3720919891271244</v>
      </c>
      <c r="M17" s="2" t="e">
        <f t="shared" si="3"/>
        <v>#NUM!</v>
      </c>
      <c r="N17" s="2" t="e">
        <f t="shared" si="4"/>
        <v>#NUM!</v>
      </c>
      <c r="O17" s="2" t="e">
        <f t="shared" si="5"/>
        <v>#NUM!</v>
      </c>
    </row>
    <row r="18" spans="1:26" x14ac:dyDescent="0.25">
      <c r="A18">
        <v>15</v>
      </c>
      <c r="B18" t="s">
        <v>13</v>
      </c>
      <c r="C18" s="2" t="s">
        <v>1</v>
      </c>
      <c r="E18">
        <v>-0.16017935610233899</v>
      </c>
      <c r="F18">
        <v>6.1566114602440596</v>
      </c>
      <c r="G18">
        <v>-7.9069904932938001E-2</v>
      </c>
      <c r="I18">
        <f t="shared" si="0"/>
        <v>54.705736127152292</v>
      </c>
      <c r="J18">
        <f t="shared" si="1"/>
        <v>13.118881565264338</v>
      </c>
      <c r="K18" s="19">
        <f t="shared" si="2"/>
        <v>2.5740525333322752</v>
      </c>
      <c r="L18" s="2">
        <f>(F$169/(S2A!S18+273.15))-F$173</f>
        <v>9.3079155792296575</v>
      </c>
      <c r="M18" s="2">
        <f t="shared" si="3"/>
        <v>-6.7338630458973823</v>
      </c>
      <c r="N18" s="2">
        <f t="shared" si="4"/>
        <v>-58.251410431638256</v>
      </c>
      <c r="O18" s="2">
        <f t="shared" si="5"/>
        <v>-25.298266113542017</v>
      </c>
      <c r="Q18" s="95"/>
      <c r="R18" s="95"/>
      <c r="S18" s="95"/>
      <c r="T18" s="95"/>
      <c r="U18" s="95"/>
      <c r="V18" s="23"/>
      <c r="W18" s="23"/>
      <c r="X18" s="23"/>
      <c r="Y18" s="23"/>
      <c r="Z18" s="23"/>
    </row>
    <row r="19" spans="1:26" x14ac:dyDescent="0.25">
      <c r="A19">
        <v>16</v>
      </c>
      <c r="B19" t="s">
        <v>13</v>
      </c>
      <c r="C19" s="2" t="s">
        <v>14</v>
      </c>
      <c r="E19">
        <v>0.71013419156837498</v>
      </c>
      <c r="F19">
        <v>6.8165425452000399</v>
      </c>
      <c r="G19">
        <v>0.35459331649700598</v>
      </c>
      <c r="I19">
        <f t="shared" si="0"/>
        <v>13.584031034299596</v>
      </c>
      <c r="J19">
        <f t="shared" si="1"/>
        <v>3.2575613991126131</v>
      </c>
      <c r="K19" s="19">
        <f t="shared" si="2"/>
        <v>1.1809788783772557</v>
      </c>
      <c r="L19" s="2">
        <f>(F$169/(S2A!S19+273.15))-F$173</f>
        <v>7.1469768332832722</v>
      </c>
      <c r="M19" s="2">
        <f t="shared" si="3"/>
        <v>-5.9659979549060163</v>
      </c>
      <c r="N19" s="2">
        <f t="shared" si="4"/>
        <v>-51.608978848667967</v>
      </c>
      <c r="O19" s="2">
        <f t="shared" si="5"/>
        <v>-22.413494730638135</v>
      </c>
    </row>
    <row r="20" spans="1:26" x14ac:dyDescent="0.25">
      <c r="A20">
        <v>17</v>
      </c>
      <c r="B20" t="s">
        <v>13</v>
      </c>
      <c r="C20" s="2" t="s">
        <v>14</v>
      </c>
      <c r="E20">
        <v>1.7732968168396E-2</v>
      </c>
      <c r="F20">
        <v>11.4115442553317</v>
      </c>
      <c r="G20">
        <v>0.10156612878896901</v>
      </c>
      <c r="I20">
        <f t="shared" si="0"/>
        <v>268.89284848880982</v>
      </c>
      <c r="J20">
        <f t="shared" si="1"/>
        <v>64.482697479330895</v>
      </c>
      <c r="K20" s="19">
        <f t="shared" si="2"/>
        <v>4.1663969316802092</v>
      </c>
      <c r="L20" s="2">
        <f>(F$169/(S2A!S20+273.15))-F$173</f>
        <v>9.5781509101235613</v>
      </c>
      <c r="M20" s="2">
        <f t="shared" si="3"/>
        <v>-5.4117539784433522</v>
      </c>
      <c r="N20" s="2">
        <f t="shared" si="4"/>
        <v>-46.814480782381942</v>
      </c>
      <c r="O20" s="2">
        <f t="shared" si="5"/>
        <v>-20.331270676954304</v>
      </c>
      <c r="U20" s="22"/>
      <c r="Z20" s="22"/>
    </row>
    <row r="21" spans="1:26" x14ac:dyDescent="0.25">
      <c r="A21">
        <v>18</v>
      </c>
      <c r="B21" t="s">
        <v>13</v>
      </c>
      <c r="C21" s="2" t="s">
        <v>1</v>
      </c>
      <c r="E21">
        <v>9.5660067294059993E-3</v>
      </c>
      <c r="F21">
        <v>14.8398308837114</v>
      </c>
      <c r="G21">
        <v>0.26231699220318899</v>
      </c>
      <c r="H21" s="17"/>
      <c r="I21">
        <f t="shared" si="0"/>
        <v>296.24456999431976</v>
      </c>
      <c r="J21">
        <f t="shared" si="1"/>
        <v>71.041863307990354</v>
      </c>
      <c r="K21" s="19">
        <f t="shared" si="2"/>
        <v>4.2632693273375528</v>
      </c>
      <c r="L21" s="2">
        <f>(F$169/(S2A!S21+273.15))-F$173</f>
        <v>9.4010680508715687</v>
      </c>
      <c r="M21" s="2">
        <f t="shared" si="3"/>
        <v>-5.1377987235340159</v>
      </c>
      <c r="N21" s="2">
        <f t="shared" si="4"/>
        <v>-44.444625636107403</v>
      </c>
      <c r="O21" s="2">
        <f t="shared" si="5"/>
        <v>-19.302055664017249</v>
      </c>
      <c r="U21" s="22"/>
      <c r="Z21" s="22"/>
    </row>
    <row r="22" spans="1:26" x14ac:dyDescent="0.25">
      <c r="A22">
        <v>19</v>
      </c>
      <c r="B22" t="s">
        <v>13</v>
      </c>
      <c r="C22" s="2" t="s">
        <v>14</v>
      </c>
      <c r="E22">
        <v>-9.3691980800999998E-4</v>
      </c>
      <c r="F22">
        <v>11.336616051317501</v>
      </c>
      <c r="G22">
        <v>0.20921083176682001</v>
      </c>
      <c r="I22" t="e">
        <f t="shared" si="0"/>
        <v>#NUM!</v>
      </c>
      <c r="J22" t="e">
        <f t="shared" si="1"/>
        <v>#NUM!</v>
      </c>
      <c r="K22" s="19" t="e">
        <f t="shared" si="2"/>
        <v>#NUM!</v>
      </c>
      <c r="L22" s="2">
        <f>(F$169/(S2A!S22+273.15))-F$173</f>
        <v>9.4691127668242245</v>
      </c>
      <c r="M22" s="2" t="e">
        <f t="shared" si="3"/>
        <v>#NUM!</v>
      </c>
      <c r="N22" s="2" t="e">
        <f t="shared" si="4"/>
        <v>#NUM!</v>
      </c>
      <c r="O22" s="2" t="e">
        <f t="shared" si="5"/>
        <v>#NUM!</v>
      </c>
      <c r="U22" s="22"/>
      <c r="Z22" s="22"/>
    </row>
    <row r="23" spans="1:26" x14ac:dyDescent="0.25">
      <c r="A23">
        <v>20</v>
      </c>
      <c r="B23" t="s">
        <v>13</v>
      </c>
      <c r="C23" s="2" t="s">
        <v>14</v>
      </c>
      <c r="E23">
        <v>-8.3351913870300005E-4</v>
      </c>
      <c r="F23">
        <v>4.2763751100758398</v>
      </c>
      <c r="G23">
        <v>0.189351918686198</v>
      </c>
      <c r="I23" t="e">
        <f t="shared" si="0"/>
        <v>#NUM!</v>
      </c>
      <c r="J23" t="e">
        <f t="shared" si="1"/>
        <v>#NUM!</v>
      </c>
      <c r="K23" s="19" t="e">
        <f t="shared" si="2"/>
        <v>#NUM!</v>
      </c>
      <c r="L23" s="2" t="e">
        <f>(F$169/(S2A!S23+273.15))-F$173</f>
        <v>#NUM!</v>
      </c>
      <c r="M23" s="2" t="e">
        <f t="shared" si="3"/>
        <v>#NUM!</v>
      </c>
      <c r="N23" s="2" t="e">
        <f t="shared" si="4"/>
        <v>#NUM!</v>
      </c>
      <c r="O23" s="2" t="e">
        <f t="shared" si="5"/>
        <v>#NUM!</v>
      </c>
      <c r="U23" s="22"/>
      <c r="Z23" s="22"/>
    </row>
    <row r="24" spans="1:26" x14ac:dyDescent="0.25">
      <c r="A24">
        <v>21</v>
      </c>
      <c r="B24" t="s">
        <v>13</v>
      </c>
      <c r="C24" s="2" t="s">
        <v>1</v>
      </c>
      <c r="E24">
        <v>0.767295244169518</v>
      </c>
      <c r="F24">
        <v>10.035791296689499</v>
      </c>
      <c r="G24">
        <v>0.34405515742655601</v>
      </c>
      <c r="H24" s="18"/>
      <c r="I24">
        <f t="shared" si="0"/>
        <v>19.532432485289014</v>
      </c>
      <c r="J24">
        <f t="shared" si="1"/>
        <v>4.6840365672155908</v>
      </c>
      <c r="K24" s="19">
        <f t="shared" si="2"/>
        <v>1.5441602525400939</v>
      </c>
      <c r="L24" s="2">
        <f>(F$169/(S2A!S24+273.15))-F$173</f>
        <v>8.5957377297029378</v>
      </c>
      <c r="M24" s="2">
        <f t="shared" si="3"/>
        <v>-7.0515774771628443</v>
      </c>
      <c r="N24" s="2">
        <f t="shared" si="4"/>
        <v>-60.999805165768549</v>
      </c>
      <c r="O24" s="2">
        <f t="shared" si="5"/>
        <v>-26.491878780666756</v>
      </c>
      <c r="U24" s="22"/>
      <c r="Z24" s="22"/>
    </row>
    <row r="25" spans="1:26" x14ac:dyDescent="0.25">
      <c r="A25">
        <v>22</v>
      </c>
      <c r="B25" t="s">
        <v>13</v>
      </c>
      <c r="C25" s="2" t="s">
        <v>1</v>
      </c>
      <c r="E25">
        <v>0.70828691290764401</v>
      </c>
      <c r="F25">
        <v>21.695006552696501</v>
      </c>
      <c r="G25">
        <v>0.59375654563855795</v>
      </c>
      <c r="I25">
        <f t="shared" si="0"/>
        <v>33.454224868738166</v>
      </c>
      <c r="J25">
        <f t="shared" si="1"/>
        <v>8.0225958917837321</v>
      </c>
      <c r="K25" s="19">
        <f t="shared" si="2"/>
        <v>2.0822620467860005</v>
      </c>
      <c r="L25" s="2">
        <f>(F$169/(S2A!S25+273.15))-F$173</f>
        <v>8.049285466082857</v>
      </c>
      <c r="M25" s="2">
        <f t="shared" si="3"/>
        <v>-5.9670234192968561</v>
      </c>
      <c r="N25" s="2">
        <f t="shared" si="4"/>
        <v>-51.617849647896684</v>
      </c>
      <c r="O25" s="2">
        <f t="shared" si="5"/>
        <v>-22.41734726979324</v>
      </c>
      <c r="U25" s="22"/>
      <c r="Z25" s="22"/>
    </row>
    <row r="26" spans="1:26" x14ac:dyDescent="0.25">
      <c r="A26">
        <v>23</v>
      </c>
      <c r="B26" t="s">
        <v>13</v>
      </c>
      <c r="C26" s="2" t="s">
        <v>1</v>
      </c>
      <c r="E26">
        <v>-4.9649159588000002E-4</v>
      </c>
      <c r="F26">
        <v>11.3083273679696</v>
      </c>
      <c r="G26">
        <v>0.11844432053548599</v>
      </c>
      <c r="I26" t="e">
        <f t="shared" si="0"/>
        <v>#NUM!</v>
      </c>
      <c r="J26" t="e">
        <f t="shared" si="1"/>
        <v>#NUM!</v>
      </c>
      <c r="K26" s="19" t="e">
        <f t="shared" si="2"/>
        <v>#NUM!</v>
      </c>
      <c r="L26" s="2" t="e">
        <f>(F$169/(S2A!S26+273.15))-F$173</f>
        <v>#NUM!</v>
      </c>
      <c r="M26" s="2" t="e">
        <f t="shared" si="3"/>
        <v>#NUM!</v>
      </c>
      <c r="N26" s="2" t="e">
        <f t="shared" si="4"/>
        <v>#NUM!</v>
      </c>
      <c r="O26" s="2" t="e">
        <f t="shared" si="5"/>
        <v>#NUM!</v>
      </c>
      <c r="U26" s="22"/>
      <c r="Z26" s="22"/>
    </row>
    <row r="27" spans="1:26" x14ac:dyDescent="0.25">
      <c r="A27">
        <v>24</v>
      </c>
      <c r="B27" t="s">
        <v>13</v>
      </c>
      <c r="C27" s="2" t="s">
        <v>1</v>
      </c>
      <c r="E27">
        <v>-4.5361868280699999E-4</v>
      </c>
      <c r="F27">
        <v>17.004447949566</v>
      </c>
      <c r="G27">
        <v>0.30279541522592801</v>
      </c>
      <c r="H27" s="18"/>
      <c r="I27" t="e">
        <f t="shared" si="0"/>
        <v>#NUM!</v>
      </c>
      <c r="J27" t="e">
        <f t="shared" si="1"/>
        <v>#NUM!</v>
      </c>
      <c r="K27" s="19" t="e">
        <f t="shared" si="2"/>
        <v>#NUM!</v>
      </c>
      <c r="L27" s="2">
        <f>(F$169/(S2A!S27+273.15))-F$173</f>
        <v>10.289965895360265</v>
      </c>
      <c r="M27" s="2" t="e">
        <f t="shared" si="3"/>
        <v>#NUM!</v>
      </c>
      <c r="N27" s="2" t="e">
        <f t="shared" si="4"/>
        <v>#NUM!</v>
      </c>
      <c r="O27" s="2" t="e">
        <f t="shared" si="5"/>
        <v>#NUM!</v>
      </c>
    </row>
    <row r="28" spans="1:26" x14ac:dyDescent="0.25">
      <c r="A28">
        <v>25</v>
      </c>
      <c r="B28" t="s">
        <v>13</v>
      </c>
      <c r="C28" s="2" t="s">
        <v>1</v>
      </c>
      <c r="E28">
        <v>5.6779913855480001E-3</v>
      </c>
      <c r="F28">
        <v>10.890330358965899</v>
      </c>
      <c r="G28">
        <v>0.18817108241509101</v>
      </c>
      <c r="I28">
        <f t="shared" si="0"/>
        <v>333.17104277683751</v>
      </c>
      <c r="J28">
        <f t="shared" si="1"/>
        <v>79.897132560392691</v>
      </c>
      <c r="K28" s="19">
        <f t="shared" si="2"/>
        <v>4.3807399642733342</v>
      </c>
      <c r="L28" s="2">
        <f>(F$169/(S2A!S28+273.15))-F$173</f>
        <v>8.7849018426296102</v>
      </c>
      <c r="M28" s="2">
        <f t="shared" si="3"/>
        <v>-4.4041618783562759</v>
      </c>
      <c r="N28" s="2">
        <f t="shared" si="4"/>
        <v>-38.098286144950485</v>
      </c>
      <c r="O28" s="2">
        <f t="shared" si="5"/>
        <v>-16.545875442723109</v>
      </c>
    </row>
    <row r="29" spans="1:26" x14ac:dyDescent="0.25">
      <c r="A29">
        <v>26</v>
      </c>
      <c r="B29" t="s">
        <v>13</v>
      </c>
      <c r="C29" s="2" t="s">
        <v>1</v>
      </c>
      <c r="E29">
        <v>4.4285606783359001E-2</v>
      </c>
      <c r="F29">
        <v>17.152884709141698</v>
      </c>
      <c r="G29">
        <v>0.162377258597697</v>
      </c>
      <c r="H29" s="18"/>
      <c r="I29">
        <f t="shared" si="0"/>
        <v>202.27549204820087</v>
      </c>
      <c r="J29">
        <f t="shared" si="1"/>
        <v>48.507312241774791</v>
      </c>
      <c r="K29" s="19">
        <f t="shared" si="2"/>
        <v>3.8817145544507494</v>
      </c>
      <c r="L29" s="2">
        <f>(F$169/(S2A!S29+273.15))-F$173</f>
        <v>8.7972106191110555</v>
      </c>
      <c r="M29" s="2">
        <f t="shared" si="3"/>
        <v>-4.9154960646603065</v>
      </c>
      <c r="N29" s="2">
        <f t="shared" si="4"/>
        <v>-42.521592254846944</v>
      </c>
      <c r="O29" s="2">
        <f t="shared" si="5"/>
        <v>-18.466892878020079</v>
      </c>
    </row>
    <row r="30" spans="1:26" x14ac:dyDescent="0.25">
      <c r="A30">
        <v>27</v>
      </c>
      <c r="B30" t="s">
        <v>13</v>
      </c>
      <c r="C30" s="2" t="s">
        <v>1</v>
      </c>
      <c r="E30">
        <v>0.76611570023618103</v>
      </c>
      <c r="F30">
        <v>20.776215012637799</v>
      </c>
      <c r="G30">
        <v>0.78200310353708702</v>
      </c>
      <c r="H30" s="18"/>
      <c r="I30">
        <f t="shared" si="0"/>
        <v>26.842008623225546</v>
      </c>
      <c r="J30">
        <f t="shared" si="1"/>
        <v>6.4369325235552868</v>
      </c>
      <c r="K30" s="19">
        <f t="shared" si="2"/>
        <v>1.8620521104235346</v>
      </c>
      <c r="L30" s="2">
        <f>(F$169/(S2A!S30+273.15))-F$173</f>
        <v>9.3946423505728873</v>
      </c>
      <c r="M30" s="2">
        <f t="shared" si="3"/>
        <v>-7.5325902401493527</v>
      </c>
      <c r="N30" s="2">
        <f t="shared" si="4"/>
        <v>-65.160815226205472</v>
      </c>
      <c r="O30" s="2">
        <f t="shared" si="5"/>
        <v>-28.298982489058428</v>
      </c>
    </row>
    <row r="31" spans="1:26" x14ac:dyDescent="0.25">
      <c r="A31">
        <v>28</v>
      </c>
      <c r="B31" t="s">
        <v>15</v>
      </c>
      <c r="C31" s="2" t="s">
        <v>25</v>
      </c>
      <c r="E31">
        <v>14.676152030826501</v>
      </c>
      <c r="F31">
        <v>87.391466765173902</v>
      </c>
      <c r="G31">
        <v>12.6291455374949</v>
      </c>
      <c r="I31">
        <f t="shared" si="0"/>
        <v>6.4191266363883033</v>
      </c>
      <c r="J31">
        <f t="shared" si="1"/>
        <v>1.5393589056087058</v>
      </c>
      <c r="K31" s="19">
        <f t="shared" si="2"/>
        <v>0.43136603469141194</v>
      </c>
      <c r="L31" s="2">
        <f>(F$169/(S2A!S31+273.15))-F$173</f>
        <v>-0.19526113185851734</v>
      </c>
      <c r="M31" s="2">
        <f t="shared" si="3"/>
        <v>0.62662716654992923</v>
      </c>
      <c r="N31" s="2">
        <f t="shared" si="4"/>
        <v>5.4206502296706685</v>
      </c>
      <c r="O31" s="2">
        <f t="shared" si="5"/>
        <v>2.354158483073566</v>
      </c>
    </row>
    <row r="32" spans="1:26" x14ac:dyDescent="0.25">
      <c r="A32">
        <v>29</v>
      </c>
      <c r="B32" t="s">
        <v>16</v>
      </c>
      <c r="C32" s="2" t="s">
        <v>25</v>
      </c>
      <c r="E32">
        <v>21.510375888713298</v>
      </c>
      <c r="F32">
        <v>103.12285667540699</v>
      </c>
      <c r="G32">
        <v>13.9009230499653</v>
      </c>
      <c r="I32">
        <f t="shared" si="0"/>
        <v>5.963608371788391</v>
      </c>
      <c r="J32">
        <f t="shared" si="1"/>
        <v>1.430121911699854</v>
      </c>
      <c r="K32" s="19">
        <f t="shared" si="2"/>
        <v>0.35775969357495169</v>
      </c>
      <c r="L32" s="2">
        <f>(F$169/(S2A!S32+273.15))-F$173</f>
        <v>4.838478236951536</v>
      </c>
      <c r="M32" s="2">
        <f t="shared" si="3"/>
        <v>-4.4807185433765842</v>
      </c>
      <c r="N32" s="2">
        <f t="shared" si="4"/>
        <v>-38.760541032669416</v>
      </c>
      <c r="O32" s="2">
        <f t="shared" si="5"/>
        <v>-16.833489086072898</v>
      </c>
    </row>
    <row r="33" spans="1:15" x14ac:dyDescent="0.25">
      <c r="A33">
        <v>30</v>
      </c>
      <c r="B33" t="s">
        <v>17</v>
      </c>
      <c r="C33" s="2" t="s">
        <v>25</v>
      </c>
      <c r="E33">
        <v>2.0869493248956101</v>
      </c>
      <c r="F33">
        <v>60.271067528980602</v>
      </c>
      <c r="G33">
        <v>2.3146495561883902</v>
      </c>
      <c r="I33">
        <f t="shared" si="0"/>
        <v>27.422706053557867</v>
      </c>
      <c r="J33">
        <f t="shared" si="1"/>
        <v>6.5761885020522461</v>
      </c>
      <c r="K33" s="19">
        <f t="shared" si="2"/>
        <v>1.8834553224969715</v>
      </c>
      <c r="L33" s="2">
        <f>(F$169/(S2A!S33+273.15))-F$173</f>
        <v>6.1996652993535637</v>
      </c>
      <c r="M33" s="2">
        <f t="shared" si="3"/>
        <v>-4.3162099768565927</v>
      </c>
      <c r="N33" s="2">
        <f t="shared" si="4"/>
        <v>-37.337456547202358</v>
      </c>
      <c r="O33" s="2">
        <f t="shared" si="5"/>
        <v>-16.215451346752427</v>
      </c>
    </row>
    <row r="34" spans="1:15" x14ac:dyDescent="0.25">
      <c r="A34">
        <v>31</v>
      </c>
      <c r="B34" t="s">
        <v>18</v>
      </c>
      <c r="C34" s="2" t="s">
        <v>3</v>
      </c>
      <c r="E34">
        <v>0.201219971962001</v>
      </c>
      <c r="F34">
        <v>13.668802140353099</v>
      </c>
      <c r="G34">
        <v>0.41984130399441999</v>
      </c>
      <c r="I34">
        <f t="shared" si="0"/>
        <v>47.027547832437008</v>
      </c>
      <c r="J34">
        <f t="shared" si="1"/>
        <v>11.277589408258276</v>
      </c>
      <c r="K34" s="19">
        <f t="shared" si="2"/>
        <v>2.4228175182901159</v>
      </c>
      <c r="L34" s="2">
        <f>(F$169/(S2A!S34+273.15))-F$173</f>
        <v>8.6902319030203223</v>
      </c>
      <c r="M34" s="2">
        <f t="shared" si="3"/>
        <v>-6.2674143847302064</v>
      </c>
      <c r="N34" s="2">
        <f t="shared" si="4"/>
        <v>-54.216387411160959</v>
      </c>
      <c r="O34" s="2">
        <f t="shared" si="5"/>
        <v>-23.545877881396134</v>
      </c>
    </row>
    <row r="35" spans="1:15" x14ac:dyDescent="0.25">
      <c r="A35">
        <v>32</v>
      </c>
      <c r="B35" t="s">
        <v>19</v>
      </c>
      <c r="C35" s="2" t="s">
        <v>25</v>
      </c>
      <c r="E35">
        <v>21.484345252189101</v>
      </c>
      <c r="F35">
        <v>269.522390293623</v>
      </c>
      <c r="G35">
        <v>23.301653902969701</v>
      </c>
      <c r="I35">
        <f t="shared" si="0"/>
        <v>12.045932200240653</v>
      </c>
      <c r="J35">
        <f t="shared" si="1"/>
        <v>2.8887127578514757</v>
      </c>
      <c r="K35" s="19">
        <f t="shared" si="2"/>
        <v>1.0608109903905845</v>
      </c>
      <c r="L35" s="2">
        <f>(F$169/(S2A!S35+273.15))-F$173</f>
        <v>4.2561682239019465</v>
      </c>
      <c r="M35" s="2">
        <f t="shared" si="3"/>
        <v>-3.1953572335113618</v>
      </c>
      <c r="N35" s="2">
        <f t="shared" si="4"/>
        <v>-27.641498559786868</v>
      </c>
      <c r="O35" s="2">
        <f t="shared" si="5"/>
        <v>-12.00455029605212</v>
      </c>
    </row>
    <row r="36" spans="1:15" x14ac:dyDescent="0.25">
      <c r="A36">
        <v>33</v>
      </c>
      <c r="B36" t="s">
        <v>20</v>
      </c>
      <c r="C36" s="2" t="s">
        <v>3</v>
      </c>
      <c r="E36">
        <v>143.82329133816401</v>
      </c>
      <c r="F36">
        <v>796.72216080514602</v>
      </c>
      <c r="G36">
        <v>127.32180476714601</v>
      </c>
      <c r="I36">
        <f t="shared" ref="I36:I67" si="6">F36/(SQRT(E36*G36))</f>
        <v>5.8876351930090012</v>
      </c>
      <c r="J36">
        <f t="shared" ref="J36:J67" si="7">I36/4.17</f>
        <v>1.4119029239829739</v>
      </c>
      <c r="K36" s="19">
        <f t="shared" ref="K36:K67" si="8">LN(J36)</f>
        <v>0.34493838598733778</v>
      </c>
      <c r="L36" s="2">
        <f>(F$169/(S2A!S36+273.15))-F$173</f>
        <v>2.4552062100020713</v>
      </c>
      <c r="M36" s="2">
        <f t="shared" ref="M36:M67" si="9">K36-L36</f>
        <v>-2.1102678240147337</v>
      </c>
      <c r="N36" s="2">
        <f t="shared" ref="N36:N67" si="10">M36/F$165</f>
        <v>-18.254911972445793</v>
      </c>
      <c r="O36" s="2">
        <f t="shared" ref="O36:O67" si="11">LOG10(EXP(N36))</f>
        <v>-7.9280075372628147</v>
      </c>
    </row>
    <row r="37" spans="1:15" x14ac:dyDescent="0.25">
      <c r="A37">
        <v>34</v>
      </c>
      <c r="B37" t="s">
        <v>21</v>
      </c>
      <c r="C37" s="2" t="s">
        <v>25</v>
      </c>
      <c r="E37">
        <v>5.8456534770924003E-2</v>
      </c>
      <c r="F37">
        <v>20.4924806188417</v>
      </c>
      <c r="G37">
        <v>7.3720254688630998E-2</v>
      </c>
      <c r="I37">
        <f t="shared" si="6"/>
        <v>312.16527140455867</v>
      </c>
      <c r="J37">
        <f t="shared" si="7"/>
        <v>74.859777315241885</v>
      </c>
      <c r="K37" s="19">
        <f t="shared" si="8"/>
        <v>4.315616727789009</v>
      </c>
      <c r="L37" s="2">
        <f>(F$169/(S2A!S37+273.15))-F$173</f>
        <v>7.5124805876277421</v>
      </c>
      <c r="M37" s="2">
        <f t="shared" si="9"/>
        <v>-3.1968638598387331</v>
      </c>
      <c r="N37" s="2">
        <f t="shared" si="10"/>
        <v>-27.654531659504613</v>
      </c>
      <c r="O37" s="2">
        <f t="shared" si="11"/>
        <v>-12.01021049934163</v>
      </c>
    </row>
    <row r="38" spans="1:15" x14ac:dyDescent="0.25">
      <c r="A38">
        <v>35</v>
      </c>
      <c r="B38" t="s">
        <v>22</v>
      </c>
      <c r="C38" s="2" t="s">
        <v>3</v>
      </c>
      <c r="E38">
        <v>0.128891040206005</v>
      </c>
      <c r="F38">
        <v>28.028523195751799</v>
      </c>
      <c r="G38">
        <v>0.20291132589921801</v>
      </c>
      <c r="I38">
        <f t="shared" si="6"/>
        <v>173.31482261232944</v>
      </c>
      <c r="J38">
        <f t="shared" si="7"/>
        <v>41.562307580894348</v>
      </c>
      <c r="K38" s="19">
        <f t="shared" si="8"/>
        <v>3.727193688772739</v>
      </c>
      <c r="L38" s="2">
        <f>(F$169/(S2A!S38+273.15))-F$173</f>
        <v>7.8300163352671337</v>
      </c>
      <c r="M38" s="2">
        <f t="shared" si="9"/>
        <v>-4.1028226464943947</v>
      </c>
      <c r="N38" s="2">
        <f t="shared" si="10"/>
        <v>-35.491545384899609</v>
      </c>
      <c r="O38" s="2">
        <f t="shared" si="11"/>
        <v>-15.413782314880724</v>
      </c>
    </row>
    <row r="39" spans="1:15" x14ac:dyDescent="0.25">
      <c r="A39">
        <v>36</v>
      </c>
      <c r="B39" t="s">
        <v>23</v>
      </c>
      <c r="C39" s="2" t="s">
        <v>3</v>
      </c>
      <c r="E39">
        <v>0.153690482845114</v>
      </c>
      <c r="F39">
        <v>22.732503942172499</v>
      </c>
      <c r="G39">
        <v>0.18399216744785701</v>
      </c>
      <c r="I39">
        <f t="shared" si="6"/>
        <v>135.1836348975356</v>
      </c>
      <c r="J39">
        <f t="shared" si="7"/>
        <v>32.418137865116449</v>
      </c>
      <c r="K39" s="19">
        <f t="shared" si="8"/>
        <v>3.4787180768144976</v>
      </c>
      <c r="L39" s="2">
        <f>(F$169/(S2A!S39+273.15))-F$173</f>
        <v>7.3443237430430326</v>
      </c>
      <c r="M39" s="2">
        <f t="shared" si="9"/>
        <v>-3.865605666228535</v>
      </c>
      <c r="N39" s="2">
        <f t="shared" si="10"/>
        <v>-33.439495382599787</v>
      </c>
      <c r="O39" s="2">
        <f t="shared" si="11"/>
        <v>-14.522588322292357</v>
      </c>
    </row>
    <row r="40" spans="1:15" x14ac:dyDescent="0.25">
      <c r="A40">
        <v>37</v>
      </c>
      <c r="B40" t="s">
        <v>24</v>
      </c>
      <c r="C40" s="2" t="s">
        <v>3</v>
      </c>
      <c r="E40">
        <v>0.32650081071180898</v>
      </c>
      <c r="F40">
        <v>24.076477544024801</v>
      </c>
      <c r="G40">
        <v>0.28632717829094001</v>
      </c>
      <c r="I40">
        <f t="shared" si="6"/>
        <v>78.744373138780091</v>
      </c>
      <c r="J40">
        <f t="shared" si="7"/>
        <v>18.883542719131917</v>
      </c>
      <c r="K40" s="19">
        <f t="shared" si="8"/>
        <v>2.9382907871362347</v>
      </c>
      <c r="L40" s="2">
        <f>(F$169/(S2A!S40+273.15))-F$173</f>
        <v>8.777244265470955</v>
      </c>
      <c r="M40" s="2">
        <f t="shared" si="9"/>
        <v>-5.8389534783347203</v>
      </c>
      <c r="N40" s="2">
        <f t="shared" si="10"/>
        <v>-50.50997818628651</v>
      </c>
      <c r="O40" s="2">
        <f t="shared" si="11"/>
        <v>-21.93620480735785</v>
      </c>
    </row>
    <row r="41" spans="1:15" x14ac:dyDescent="0.25">
      <c r="A41">
        <v>38</v>
      </c>
      <c r="B41" t="s">
        <v>13</v>
      </c>
      <c r="C41" s="2" t="s">
        <v>25</v>
      </c>
      <c r="E41">
        <v>1.0017597896605901</v>
      </c>
      <c r="F41">
        <v>193.11792456581901</v>
      </c>
      <c r="G41">
        <v>4.6511446533994603</v>
      </c>
      <c r="I41">
        <f t="shared" si="6"/>
        <v>89.466585861545866</v>
      </c>
      <c r="J41">
        <f t="shared" si="7"/>
        <v>21.454816753368313</v>
      </c>
      <c r="K41" s="19">
        <f t="shared" si="8"/>
        <v>3.0659491774314049</v>
      </c>
      <c r="L41" s="2">
        <f>(F$169/(S2A!S41+273.15))-F$173</f>
        <v>4.7531760122776365</v>
      </c>
      <c r="M41" s="2">
        <f t="shared" si="9"/>
        <v>-1.6872268348462316</v>
      </c>
      <c r="N41" s="2">
        <f t="shared" si="10"/>
        <v>-14.595387844690585</v>
      </c>
      <c r="O41" s="2">
        <f t="shared" si="11"/>
        <v>-6.3386964021869172</v>
      </c>
    </row>
    <row r="42" spans="1:15" ht="16.5" customHeight="1" x14ac:dyDescent="0.25">
      <c r="A42">
        <v>39</v>
      </c>
      <c r="B42" t="s">
        <v>13</v>
      </c>
      <c r="C42" s="2" t="s">
        <v>25</v>
      </c>
      <c r="E42">
        <v>9.3160795962780006E-3</v>
      </c>
      <c r="F42">
        <v>16.489934740415901</v>
      </c>
      <c r="G42">
        <v>1.4388523444567E-2</v>
      </c>
      <c r="I42">
        <f t="shared" si="6"/>
        <v>1424.2762331386525</v>
      </c>
      <c r="J42">
        <f t="shared" si="7"/>
        <v>341.55305351046826</v>
      </c>
      <c r="K42" s="19">
        <f t="shared" si="8"/>
        <v>5.8335030212944412</v>
      </c>
      <c r="L42" s="2">
        <f>(F$169/(S2A!S42+273.15))-F$173</f>
        <v>8.9134322609264558</v>
      </c>
      <c r="M42" s="2">
        <f t="shared" si="9"/>
        <v>-3.0799292396320146</v>
      </c>
      <c r="N42" s="2">
        <f t="shared" si="10"/>
        <v>-26.642986502007048</v>
      </c>
      <c r="O42" s="2">
        <f t="shared" si="11"/>
        <v>-11.570902019244482</v>
      </c>
    </row>
    <row r="43" spans="1:15" x14ac:dyDescent="0.25">
      <c r="A43">
        <v>40</v>
      </c>
      <c r="B43" t="s">
        <v>13</v>
      </c>
      <c r="C43" s="2" t="s">
        <v>3</v>
      </c>
      <c r="E43">
        <v>-1.0250092212299999E-3</v>
      </c>
      <c r="F43">
        <v>21.791503259214299</v>
      </c>
      <c r="G43">
        <v>7.1224851839424994E-2</v>
      </c>
      <c r="I43" t="e">
        <f t="shared" si="6"/>
        <v>#NUM!</v>
      </c>
      <c r="J43" t="e">
        <f t="shared" si="7"/>
        <v>#NUM!</v>
      </c>
      <c r="K43" s="19" t="e">
        <f t="shared" si="8"/>
        <v>#NUM!</v>
      </c>
      <c r="L43" s="2">
        <f>(F$169/(S2A!S43+273.15))-F$173</f>
        <v>7.8315167004919068</v>
      </c>
      <c r="M43" s="2" t="e">
        <f t="shared" si="9"/>
        <v>#NUM!</v>
      </c>
      <c r="N43" s="2" t="e">
        <f t="shared" si="10"/>
        <v>#NUM!</v>
      </c>
      <c r="O43" s="2" t="e">
        <f t="shared" si="11"/>
        <v>#NUM!</v>
      </c>
    </row>
    <row r="44" spans="1:15" x14ac:dyDescent="0.25">
      <c r="A44">
        <v>41</v>
      </c>
      <c r="B44" t="s">
        <v>13</v>
      </c>
      <c r="C44" s="2" t="s">
        <v>25</v>
      </c>
      <c r="E44">
        <v>0.31665505630802598</v>
      </c>
      <c r="F44">
        <v>18.174368433016401</v>
      </c>
      <c r="G44">
        <v>0.42540373425968803</v>
      </c>
      <c r="I44">
        <f t="shared" si="6"/>
        <v>49.518270209707552</v>
      </c>
      <c r="J44">
        <f t="shared" si="7"/>
        <v>11.874884942375912</v>
      </c>
      <c r="K44" s="19">
        <f t="shared" si="8"/>
        <v>2.4744256608106845</v>
      </c>
      <c r="L44" s="2">
        <f>(F$169/(S2A!S44+273.15))-F$173</f>
        <v>6.8783780998840029</v>
      </c>
      <c r="M44" s="2">
        <f t="shared" si="9"/>
        <v>-4.4039524390733185</v>
      </c>
      <c r="N44" s="2">
        <f t="shared" si="10"/>
        <v>-38.09647438644739</v>
      </c>
      <c r="O44" s="2">
        <f t="shared" si="11"/>
        <v>-16.545088606002672</v>
      </c>
    </row>
    <row r="45" spans="1:15" x14ac:dyDescent="0.25">
      <c r="A45">
        <v>42</v>
      </c>
      <c r="B45" t="s">
        <v>13</v>
      </c>
      <c r="C45" s="2" t="s">
        <v>25</v>
      </c>
      <c r="E45">
        <v>9.6927503301608002</v>
      </c>
      <c r="F45">
        <v>79.716082514841801</v>
      </c>
      <c r="G45">
        <v>7.6454917646082698</v>
      </c>
      <c r="I45">
        <f t="shared" si="6"/>
        <v>9.2601862672513171</v>
      </c>
      <c r="J45">
        <f t="shared" si="7"/>
        <v>2.2206681696046324</v>
      </c>
      <c r="K45" s="19">
        <f t="shared" si="8"/>
        <v>0.79780812789899092</v>
      </c>
      <c r="L45" s="2">
        <f>(F$169/(S2A!S45+273.15))-F$173</f>
        <v>6.3065369933995825</v>
      </c>
      <c r="M45" s="2">
        <f t="shared" si="9"/>
        <v>-5.5087288655005917</v>
      </c>
      <c r="N45" s="2">
        <f t="shared" si="10"/>
        <v>-47.653363888413423</v>
      </c>
      <c r="O45" s="2">
        <f t="shared" si="11"/>
        <v>-20.695592980865637</v>
      </c>
    </row>
    <row r="46" spans="1:15" x14ac:dyDescent="0.25">
      <c r="A46">
        <v>43</v>
      </c>
      <c r="B46" t="s">
        <v>13</v>
      </c>
      <c r="C46" s="2" t="s">
        <v>25</v>
      </c>
      <c r="E46">
        <v>2.4012569884279098</v>
      </c>
      <c r="F46">
        <v>23.024994509048099</v>
      </c>
      <c r="G46">
        <v>1.4243001737318299</v>
      </c>
      <c r="I46">
        <f t="shared" si="6"/>
        <v>12.450289522791824</v>
      </c>
      <c r="J46">
        <f t="shared" si="7"/>
        <v>2.9856809407174638</v>
      </c>
      <c r="K46" s="19">
        <f t="shared" si="8"/>
        <v>1.0938278416723337</v>
      </c>
      <c r="L46" s="2">
        <f>(F$169/(S2A!S46+273.15))-F$173</f>
        <v>6.3540984592797649</v>
      </c>
      <c r="M46" s="2">
        <f t="shared" si="9"/>
        <v>-5.2602706176074312</v>
      </c>
      <c r="N46" s="2">
        <f t="shared" si="10"/>
        <v>-45.504071086569475</v>
      </c>
      <c r="O46" s="2">
        <f t="shared" si="11"/>
        <v>-19.762166977030432</v>
      </c>
    </row>
    <row r="47" spans="1:15" x14ac:dyDescent="0.25">
      <c r="A47">
        <v>44</v>
      </c>
      <c r="B47" t="s">
        <v>13</v>
      </c>
      <c r="C47" s="2" t="s">
        <v>3</v>
      </c>
      <c r="E47">
        <v>1.86009550317464</v>
      </c>
      <c r="F47">
        <v>21.745119858717501</v>
      </c>
      <c r="G47">
        <v>1.5403831878118699</v>
      </c>
      <c r="I47">
        <f t="shared" si="6"/>
        <v>12.846351455276375</v>
      </c>
      <c r="J47">
        <f t="shared" si="7"/>
        <v>3.0806598214092027</v>
      </c>
      <c r="K47" s="19">
        <f t="shared" si="8"/>
        <v>1.1251438017722601</v>
      </c>
      <c r="L47" s="2">
        <f>(F$169/(S2A!S47+273.15))-F$173</f>
        <v>6.6331791402069822</v>
      </c>
      <c r="M47" s="2">
        <f t="shared" si="9"/>
        <v>-5.5080353384347216</v>
      </c>
      <c r="N47" s="2">
        <f t="shared" si="10"/>
        <v>-47.647364519331504</v>
      </c>
      <c r="O47" s="2">
        <f t="shared" si="11"/>
        <v>-20.69298748797846</v>
      </c>
    </row>
    <row r="48" spans="1:15" x14ac:dyDescent="0.25">
      <c r="A48">
        <v>45</v>
      </c>
      <c r="B48" t="s">
        <v>13</v>
      </c>
      <c r="C48" s="2" t="s">
        <v>25</v>
      </c>
      <c r="E48">
        <v>0.39527063710030003</v>
      </c>
      <c r="F48">
        <v>12.798699333941199</v>
      </c>
      <c r="G48">
        <v>0.60589400419269801</v>
      </c>
      <c r="I48">
        <f t="shared" si="6"/>
        <v>26.152922840233611</v>
      </c>
      <c r="J48">
        <f t="shared" si="7"/>
        <v>6.2716841343485878</v>
      </c>
      <c r="K48" s="19">
        <f t="shared" si="8"/>
        <v>1.8360449205472504</v>
      </c>
      <c r="L48" s="2">
        <f>(F$169/(S2A!S48+273.15))-F$173</f>
        <v>8.2723109451791395</v>
      </c>
      <c r="M48" s="2">
        <f t="shared" si="9"/>
        <v>-6.4362660246318892</v>
      </c>
      <c r="N48" s="2">
        <f t="shared" si="10"/>
        <v>-55.677041735569979</v>
      </c>
      <c r="O48" s="2">
        <f t="shared" si="11"/>
        <v>-24.180231994455092</v>
      </c>
    </row>
    <row r="49" spans="1:15" x14ac:dyDescent="0.25">
      <c r="A49">
        <v>46</v>
      </c>
      <c r="B49" t="s">
        <v>13</v>
      </c>
      <c r="C49" s="2" t="s">
        <v>25</v>
      </c>
      <c r="E49">
        <v>-1.5299789144759999E-3</v>
      </c>
      <c r="F49">
        <v>9.5505157050602794</v>
      </c>
      <c r="G49">
        <v>7.3944442324699999E-3</v>
      </c>
      <c r="I49" t="e">
        <f t="shared" si="6"/>
        <v>#NUM!</v>
      </c>
      <c r="J49" t="e">
        <f t="shared" si="7"/>
        <v>#NUM!</v>
      </c>
      <c r="K49" s="19" t="e">
        <f t="shared" si="8"/>
        <v>#NUM!</v>
      </c>
      <c r="L49" s="2">
        <f>(F$169/(S2A!S49+273.15))-F$173</f>
        <v>10.766155902510384</v>
      </c>
      <c r="M49" s="2" t="e">
        <f t="shared" si="9"/>
        <v>#NUM!</v>
      </c>
      <c r="N49" s="2" t="e">
        <f t="shared" si="10"/>
        <v>#NUM!</v>
      </c>
      <c r="O49" s="2" t="e">
        <f t="shared" si="11"/>
        <v>#NUM!</v>
      </c>
    </row>
    <row r="50" spans="1:15" x14ac:dyDescent="0.25">
      <c r="A50">
        <v>47</v>
      </c>
      <c r="B50" t="s">
        <v>13</v>
      </c>
      <c r="C50" s="2" t="s">
        <v>3</v>
      </c>
      <c r="E50">
        <v>0.22125889841667301</v>
      </c>
      <c r="F50">
        <v>15.6359968771703</v>
      </c>
      <c r="G50">
        <v>0.46946790533274102</v>
      </c>
      <c r="I50">
        <f t="shared" si="6"/>
        <v>48.514576913576612</v>
      </c>
      <c r="J50">
        <f t="shared" si="7"/>
        <v>11.634191106373288</v>
      </c>
      <c r="K50" s="19">
        <f t="shared" si="8"/>
        <v>2.4539482718942511</v>
      </c>
      <c r="L50" s="2">
        <f>(F$169/(S2A!S50+273.15))-F$173</f>
        <v>6.8770878342128423</v>
      </c>
      <c r="M50" s="2">
        <f t="shared" si="9"/>
        <v>-4.4231395623185907</v>
      </c>
      <c r="N50" s="2">
        <f t="shared" si="10"/>
        <v>-38.262452961233485</v>
      </c>
      <c r="O50" s="2">
        <f t="shared" si="11"/>
        <v>-16.61717218514644</v>
      </c>
    </row>
    <row r="51" spans="1:15" x14ac:dyDescent="0.25">
      <c r="A51">
        <v>48</v>
      </c>
      <c r="B51" t="s">
        <v>13</v>
      </c>
      <c r="C51" s="2" t="s">
        <v>25</v>
      </c>
      <c r="E51">
        <v>6.5911656236210994E-2</v>
      </c>
      <c r="F51">
        <v>42.1313739242268</v>
      </c>
      <c r="G51">
        <v>0.57122457708311902</v>
      </c>
      <c r="I51">
        <f t="shared" si="6"/>
        <v>217.13061732795902</v>
      </c>
      <c r="J51">
        <f t="shared" si="7"/>
        <v>52.069692404786338</v>
      </c>
      <c r="K51" s="19">
        <f t="shared" si="8"/>
        <v>3.9525830598169778</v>
      </c>
      <c r="L51" s="2">
        <f>(F$169/(S2A!S51+273.15))-F$173</f>
        <v>5.6214421123554121</v>
      </c>
      <c r="M51" s="2">
        <f t="shared" si="9"/>
        <v>-1.6688590525384344</v>
      </c>
      <c r="N51" s="2">
        <f t="shared" si="10"/>
        <v>-14.436496994277114</v>
      </c>
      <c r="O51" s="2">
        <f t="shared" si="11"/>
        <v>-6.2696909826274316</v>
      </c>
    </row>
    <row r="52" spans="1:15" x14ac:dyDescent="0.25">
      <c r="A52">
        <v>49</v>
      </c>
      <c r="B52" t="s">
        <v>13</v>
      </c>
      <c r="C52" s="2" t="s">
        <v>25</v>
      </c>
      <c r="E52">
        <v>1.02652666457797</v>
      </c>
      <c r="F52">
        <v>36.264491225088904</v>
      </c>
      <c r="G52">
        <v>1.3680769557102299</v>
      </c>
      <c r="I52">
        <f t="shared" si="6"/>
        <v>30.601393795150578</v>
      </c>
      <c r="J52">
        <f t="shared" si="7"/>
        <v>7.3384637398442631</v>
      </c>
      <c r="K52" s="19">
        <f t="shared" si="8"/>
        <v>1.993129520971437</v>
      </c>
      <c r="L52" s="2">
        <f>(F$169/(S2A!S52+273.15))-F$173</f>
        <v>5.4312172138183055</v>
      </c>
      <c r="M52" s="2">
        <f t="shared" si="9"/>
        <v>-3.4380876928468682</v>
      </c>
      <c r="N52" s="2">
        <f t="shared" si="10"/>
        <v>-29.741243017706473</v>
      </c>
      <c r="O52" s="2">
        <f t="shared" si="11"/>
        <v>-12.916457727533539</v>
      </c>
    </row>
    <row r="53" spans="1:15" x14ac:dyDescent="0.25">
      <c r="A53">
        <v>50</v>
      </c>
      <c r="B53" t="s">
        <v>13</v>
      </c>
      <c r="C53" s="2" t="s">
        <v>3</v>
      </c>
      <c r="E53">
        <v>0.67655046825520804</v>
      </c>
      <c r="F53">
        <v>48.874657160340298</v>
      </c>
      <c r="G53">
        <v>0.78206674885567296</v>
      </c>
      <c r="I53">
        <f t="shared" si="6"/>
        <v>67.191094234696521</v>
      </c>
      <c r="J53">
        <f t="shared" si="7"/>
        <v>16.112972238536337</v>
      </c>
      <c r="K53" s="19">
        <f t="shared" si="8"/>
        <v>2.7796246766666148</v>
      </c>
      <c r="L53" s="2">
        <f>(F$169/(S2A!S53+273.15))-F$173</f>
        <v>7.7212866769728041</v>
      </c>
      <c r="M53" s="2">
        <f t="shared" si="9"/>
        <v>-4.9416620003061897</v>
      </c>
      <c r="N53" s="2">
        <f t="shared" si="10"/>
        <v>-42.747941179119287</v>
      </c>
      <c r="O53" s="2">
        <f t="shared" si="11"/>
        <v>-18.565194966816296</v>
      </c>
    </row>
    <row r="54" spans="1:15" x14ac:dyDescent="0.25">
      <c r="A54">
        <v>51</v>
      </c>
      <c r="B54" t="s">
        <v>13</v>
      </c>
      <c r="C54" s="2" t="s">
        <v>3</v>
      </c>
      <c r="E54">
        <v>0.94225453412845295</v>
      </c>
      <c r="F54">
        <v>38.470370652859799</v>
      </c>
      <c r="G54">
        <v>1.3894108795972799</v>
      </c>
      <c r="I54">
        <f t="shared" si="6"/>
        <v>33.62226021969461</v>
      </c>
      <c r="J54">
        <f t="shared" si="7"/>
        <v>8.062892139015494</v>
      </c>
      <c r="K54" s="19">
        <f t="shared" si="8"/>
        <v>2.0872723183364017</v>
      </c>
      <c r="L54" s="2">
        <f>(F$169/(S2A!S54+273.15))-F$173</f>
        <v>5.8615527226507158</v>
      </c>
      <c r="M54" s="2">
        <f t="shared" si="9"/>
        <v>-3.7742804043143141</v>
      </c>
      <c r="N54" s="2">
        <f t="shared" si="10"/>
        <v>-32.649484466386802</v>
      </c>
      <c r="O54" s="2">
        <f t="shared" si="11"/>
        <v>-14.179490940737725</v>
      </c>
    </row>
    <row r="55" spans="1:15" x14ac:dyDescent="0.25">
      <c r="A55">
        <v>52</v>
      </c>
      <c r="B55" t="s">
        <v>13</v>
      </c>
      <c r="C55" s="2" t="s">
        <v>3</v>
      </c>
      <c r="E55">
        <v>-4.1833571913296001E-2</v>
      </c>
      <c r="F55">
        <v>10.750095089067401</v>
      </c>
      <c r="G55">
        <v>9.7401790590734005E-2</v>
      </c>
      <c r="I55" t="e">
        <f t="shared" si="6"/>
        <v>#NUM!</v>
      </c>
      <c r="J55" t="e">
        <f t="shared" si="7"/>
        <v>#NUM!</v>
      </c>
      <c r="K55" s="19" t="e">
        <f t="shared" si="8"/>
        <v>#NUM!</v>
      </c>
      <c r="L55" s="2">
        <f>(F$169/(S2A!S55+273.15))-F$173</f>
        <v>7.8893034638931159</v>
      </c>
      <c r="M55" s="2" t="e">
        <f t="shared" si="9"/>
        <v>#NUM!</v>
      </c>
      <c r="N55" s="2" t="e">
        <f t="shared" si="10"/>
        <v>#NUM!</v>
      </c>
      <c r="O55" s="2" t="e">
        <f t="shared" si="11"/>
        <v>#NUM!</v>
      </c>
    </row>
    <row r="56" spans="1:15" x14ac:dyDescent="0.25">
      <c r="A56">
        <v>53</v>
      </c>
      <c r="B56" t="s">
        <v>13</v>
      </c>
      <c r="C56" s="2" t="s">
        <v>3</v>
      </c>
      <c r="E56">
        <v>3.3390700365326001E-2</v>
      </c>
      <c r="F56">
        <v>2.4319348471055702</v>
      </c>
      <c r="G56">
        <v>6.4894757118488994E-2</v>
      </c>
      <c r="I56">
        <f t="shared" si="6"/>
        <v>52.243752804320884</v>
      </c>
      <c r="J56">
        <f t="shared" si="7"/>
        <v>12.528477890724433</v>
      </c>
      <c r="K56" s="19">
        <f t="shared" si="8"/>
        <v>2.5280042843322517</v>
      </c>
      <c r="L56" s="2">
        <f>(F$169/(S2A!S56+273.15))-F$173</f>
        <v>7.1921647324927527</v>
      </c>
      <c r="M56" s="2">
        <f t="shared" si="9"/>
        <v>-4.6641604481605015</v>
      </c>
      <c r="N56" s="2">
        <f t="shared" si="10"/>
        <v>-40.347408721111606</v>
      </c>
      <c r="O56" s="2">
        <f t="shared" si="11"/>
        <v>-17.52265696667391</v>
      </c>
    </row>
    <row r="57" spans="1:15" x14ac:dyDescent="0.25">
      <c r="A57">
        <v>54</v>
      </c>
      <c r="B57" t="s">
        <v>26</v>
      </c>
      <c r="C57" s="2" t="s">
        <v>2</v>
      </c>
      <c r="E57">
        <v>2.7878598637969002E-2</v>
      </c>
      <c r="F57">
        <v>24.905084347907401</v>
      </c>
      <c r="G57">
        <v>0.14719041948759401</v>
      </c>
      <c r="I57">
        <f t="shared" si="6"/>
        <v>388.7879317694626</v>
      </c>
      <c r="J57">
        <f t="shared" si="7"/>
        <v>93.234516011861544</v>
      </c>
      <c r="K57" s="19">
        <f t="shared" si="8"/>
        <v>4.5351179966062372</v>
      </c>
      <c r="L57" s="2">
        <f>(F$169/(S2A!S57+273.15))-F$173</f>
        <v>8.1429937231449898</v>
      </c>
      <c r="M57" s="2">
        <f t="shared" si="9"/>
        <v>-3.6078757265387527</v>
      </c>
      <c r="N57" s="2">
        <f t="shared" si="10"/>
        <v>-31.209997634418276</v>
      </c>
      <c r="O57" s="2">
        <f t="shared" si="11"/>
        <v>-13.554329752841401</v>
      </c>
    </row>
    <row r="58" spans="1:15" x14ac:dyDescent="0.25">
      <c r="A58">
        <v>55</v>
      </c>
      <c r="B58" t="s">
        <v>27</v>
      </c>
      <c r="C58" s="2" t="s">
        <v>2</v>
      </c>
      <c r="E58">
        <v>6.3506692129365994E-2</v>
      </c>
      <c r="F58">
        <v>38.113239437864401</v>
      </c>
      <c r="G58">
        <v>0.40479627176560701</v>
      </c>
      <c r="I58">
        <f t="shared" si="6"/>
        <v>237.71022611130766</v>
      </c>
      <c r="J58">
        <f t="shared" si="7"/>
        <v>57.004850386404719</v>
      </c>
      <c r="K58" s="19">
        <f t="shared" si="8"/>
        <v>4.0431363587125473</v>
      </c>
      <c r="L58" s="2">
        <f>(F$169/(S2A!S58+273.15))-F$173</f>
        <v>5.9128358081839778</v>
      </c>
      <c r="M58" s="2">
        <f t="shared" si="9"/>
        <v>-1.8696994494714305</v>
      </c>
      <c r="N58" s="2">
        <f t="shared" si="10"/>
        <v>-16.173870670168085</v>
      </c>
      <c r="O58" s="2">
        <f t="shared" si="11"/>
        <v>-7.024222783070849</v>
      </c>
    </row>
    <row r="59" spans="1:15" x14ac:dyDescent="0.25">
      <c r="A59">
        <v>56</v>
      </c>
      <c r="B59" t="s">
        <v>28</v>
      </c>
      <c r="C59" s="2" t="s">
        <v>2</v>
      </c>
      <c r="E59">
        <v>7.2319035082395997E-2</v>
      </c>
      <c r="F59">
        <v>39.406799768753103</v>
      </c>
      <c r="G59">
        <v>0.43135102172975398</v>
      </c>
      <c r="I59">
        <f t="shared" si="6"/>
        <v>223.11534489730917</v>
      </c>
      <c r="J59">
        <f t="shared" si="7"/>
        <v>53.504878872256398</v>
      </c>
      <c r="K59" s="19">
        <f t="shared" si="8"/>
        <v>3.9797728436180035</v>
      </c>
      <c r="L59" s="2">
        <f>(F$169/(S2A!S59+273.15))-F$173</f>
        <v>7.0246039018386188</v>
      </c>
      <c r="M59" s="2">
        <f t="shared" si="9"/>
        <v>-3.0448310582206153</v>
      </c>
      <c r="N59" s="2">
        <f t="shared" si="10"/>
        <v>-26.33936901574927</v>
      </c>
      <c r="O59" s="2">
        <f t="shared" si="11"/>
        <v>-11.439042620353392</v>
      </c>
    </row>
    <row r="60" spans="1:15" x14ac:dyDescent="0.25">
      <c r="A60">
        <v>57</v>
      </c>
      <c r="B60" t="s">
        <v>29</v>
      </c>
      <c r="C60" s="2" t="s">
        <v>2</v>
      </c>
      <c r="E60">
        <v>7.3411389769894003E-2</v>
      </c>
      <c r="F60">
        <v>38.912373196901903</v>
      </c>
      <c r="G60">
        <v>0.62310771599449699</v>
      </c>
      <c r="I60">
        <f t="shared" si="6"/>
        <v>181.93842505115018</v>
      </c>
      <c r="J60">
        <f t="shared" si="7"/>
        <v>43.630317758069587</v>
      </c>
      <c r="K60" s="19">
        <f t="shared" si="8"/>
        <v>3.7757522701268655</v>
      </c>
      <c r="L60" s="2">
        <f>(F$169/(S2A!S60+273.15))-F$173</f>
        <v>7.8942633549978876</v>
      </c>
      <c r="M60" s="2">
        <f t="shared" si="9"/>
        <v>-4.118511084871022</v>
      </c>
      <c r="N60" s="2">
        <f t="shared" si="10"/>
        <v>-35.627258519645522</v>
      </c>
      <c r="O60" s="2">
        <f t="shared" si="11"/>
        <v>-15.472721780422667</v>
      </c>
    </row>
    <row r="61" spans="1:15" x14ac:dyDescent="0.25">
      <c r="A61">
        <v>58</v>
      </c>
      <c r="B61" t="s">
        <v>30</v>
      </c>
      <c r="C61" s="2" t="s">
        <v>2</v>
      </c>
      <c r="E61">
        <v>9.2439016284200006E-3</v>
      </c>
      <c r="F61">
        <v>19.258261861367899</v>
      </c>
      <c r="G61">
        <v>8.7367687040562997E-2</v>
      </c>
      <c r="I61">
        <f t="shared" si="6"/>
        <v>677.66336951321284</v>
      </c>
      <c r="J61">
        <f t="shared" si="7"/>
        <v>162.5092013221134</v>
      </c>
      <c r="K61" s="19">
        <f t="shared" si="8"/>
        <v>5.0907346236874389</v>
      </c>
      <c r="L61" s="2">
        <f>(F$169/(S2A!S61+273.15))-F$173</f>
        <v>8.0671520386610727</v>
      </c>
      <c r="M61" s="2">
        <f t="shared" si="9"/>
        <v>-2.9764174149736338</v>
      </c>
      <c r="N61" s="2">
        <f t="shared" si="10"/>
        <v>-25.747555492851504</v>
      </c>
      <c r="O61" s="2">
        <f t="shared" si="11"/>
        <v>-11.182021273043169</v>
      </c>
    </row>
    <row r="62" spans="1:15" x14ac:dyDescent="0.25">
      <c r="A62">
        <v>59</v>
      </c>
      <c r="B62" t="s">
        <v>31</v>
      </c>
      <c r="C62" s="2" t="s">
        <v>2</v>
      </c>
      <c r="E62">
        <v>-1.1786386699029999E-3</v>
      </c>
      <c r="F62">
        <v>25.178590312659999</v>
      </c>
      <c r="G62">
        <v>0.116747094208648</v>
      </c>
      <c r="I62" t="e">
        <f t="shared" si="6"/>
        <v>#NUM!</v>
      </c>
      <c r="J62" t="e">
        <f t="shared" si="7"/>
        <v>#NUM!</v>
      </c>
      <c r="K62" s="19" t="e">
        <f t="shared" si="8"/>
        <v>#NUM!</v>
      </c>
      <c r="L62" s="2">
        <f>(F$169/(S2A!S62+273.15))-F$173</f>
        <v>8.1947481066270242</v>
      </c>
      <c r="M62" s="2" t="e">
        <f t="shared" si="9"/>
        <v>#NUM!</v>
      </c>
      <c r="N62" s="2" t="e">
        <f t="shared" si="10"/>
        <v>#NUM!</v>
      </c>
      <c r="O62" s="2" t="e">
        <f t="shared" si="11"/>
        <v>#NUM!</v>
      </c>
    </row>
    <row r="63" spans="1:15" x14ac:dyDescent="0.25">
      <c r="A63">
        <v>60</v>
      </c>
      <c r="B63" t="s">
        <v>32</v>
      </c>
      <c r="C63" s="2" t="s">
        <v>2</v>
      </c>
      <c r="E63">
        <v>0.26400050307430201</v>
      </c>
      <c r="F63">
        <v>99.592969135943406</v>
      </c>
      <c r="G63">
        <v>0.63491320194491196</v>
      </c>
      <c r="I63">
        <f t="shared" si="6"/>
        <v>243.25911591498664</v>
      </c>
      <c r="J63">
        <f t="shared" si="7"/>
        <v>58.335519404073537</v>
      </c>
      <c r="K63" s="19">
        <f t="shared" si="8"/>
        <v>4.0662111600516191</v>
      </c>
      <c r="L63" s="2">
        <f>(F$169/(S2A!S63+273.15))-F$173</f>
        <v>7.4287192733776752</v>
      </c>
      <c r="M63" s="2">
        <f t="shared" si="9"/>
        <v>-3.3625081133260561</v>
      </c>
      <c r="N63" s="2">
        <f t="shared" si="10"/>
        <v>-29.087440426695988</v>
      </c>
      <c r="O63" s="2">
        <f t="shared" si="11"/>
        <v>-12.632514870003636</v>
      </c>
    </row>
    <row r="64" spans="1:15" x14ac:dyDescent="0.25">
      <c r="A64">
        <v>61</v>
      </c>
      <c r="B64" t="s">
        <v>33</v>
      </c>
      <c r="C64" s="2" t="s">
        <v>2</v>
      </c>
      <c r="E64">
        <v>0.108556096975541</v>
      </c>
      <c r="F64">
        <v>31.7042468186552</v>
      </c>
      <c r="G64">
        <v>0.228670235464216</v>
      </c>
      <c r="I64">
        <f t="shared" si="6"/>
        <v>201.22665626985778</v>
      </c>
      <c r="J64">
        <f t="shared" si="7"/>
        <v>48.255792870469492</v>
      </c>
      <c r="K64" s="19">
        <f t="shared" si="8"/>
        <v>3.8765158800700266</v>
      </c>
      <c r="L64" s="2">
        <f>(F$169/(S2A!S64+273.15))-F$173</f>
        <v>6.9192732633972955</v>
      </c>
      <c r="M64" s="2">
        <f t="shared" si="9"/>
        <v>-3.042757383327269</v>
      </c>
      <c r="N64" s="2">
        <f t="shared" si="10"/>
        <v>-26.321430651619973</v>
      </c>
      <c r="O64" s="2">
        <f t="shared" si="11"/>
        <v>-11.431252087797668</v>
      </c>
    </row>
    <row r="65" spans="1:15" x14ac:dyDescent="0.25">
      <c r="A65">
        <v>62</v>
      </c>
      <c r="B65" t="s">
        <v>34</v>
      </c>
      <c r="C65" s="2" t="s">
        <v>2</v>
      </c>
      <c r="E65">
        <v>4.7519486788742002E-2</v>
      </c>
      <c r="F65">
        <v>22.3852807896169</v>
      </c>
      <c r="G65">
        <v>0.215618838688064</v>
      </c>
      <c r="I65">
        <f t="shared" si="6"/>
        <v>221.14815689848885</v>
      </c>
      <c r="J65">
        <f t="shared" si="7"/>
        <v>53.033131150716748</v>
      </c>
      <c r="K65" s="19">
        <f t="shared" si="8"/>
        <v>3.9709168342997301</v>
      </c>
      <c r="L65" s="2">
        <f>(F$169/(S2A!S65+273.15))-F$173</f>
        <v>9.9204112702865572</v>
      </c>
      <c r="M65" s="2">
        <f t="shared" si="9"/>
        <v>-5.9494944359868267</v>
      </c>
      <c r="N65" s="2">
        <f t="shared" si="10"/>
        <v>-51.466214844176704</v>
      </c>
      <c r="O65" s="2">
        <f t="shared" si="11"/>
        <v>-22.351493111273172</v>
      </c>
    </row>
    <row r="66" spans="1:15" x14ac:dyDescent="0.25">
      <c r="A66">
        <v>63</v>
      </c>
      <c r="B66" t="s">
        <v>35</v>
      </c>
      <c r="C66" s="2" t="s">
        <v>2</v>
      </c>
      <c r="E66">
        <v>0.24919042145385001</v>
      </c>
      <c r="F66">
        <v>33.625334791978901</v>
      </c>
      <c r="G66">
        <v>0.486075713429859</v>
      </c>
      <c r="I66">
        <f t="shared" si="6"/>
        <v>96.61598450919989</v>
      </c>
      <c r="J66">
        <f t="shared" si="7"/>
        <v>23.169300841534746</v>
      </c>
      <c r="K66" s="19">
        <f t="shared" si="8"/>
        <v>3.1428281628286578</v>
      </c>
      <c r="L66" s="2">
        <f>(F$169/(S2A!S66+273.15))-F$173</f>
        <v>8.1633374805272343</v>
      </c>
      <c r="M66" s="2">
        <f t="shared" si="9"/>
        <v>-5.0205093176985764</v>
      </c>
      <c r="N66" s="2">
        <f t="shared" si="10"/>
        <v>-43.430011398776614</v>
      </c>
      <c r="O66" s="2">
        <f t="shared" si="11"/>
        <v>-18.861414299484011</v>
      </c>
    </row>
    <row r="67" spans="1:15" x14ac:dyDescent="0.25">
      <c r="A67">
        <v>64</v>
      </c>
      <c r="B67" t="s">
        <v>36</v>
      </c>
      <c r="C67" s="2" t="s">
        <v>2</v>
      </c>
      <c r="E67">
        <v>4.5694872498956998E-2</v>
      </c>
      <c r="F67">
        <v>23.0181533241762</v>
      </c>
      <c r="G67">
        <v>0.43618269563548701</v>
      </c>
      <c r="I67">
        <f t="shared" si="6"/>
        <v>163.0431388313074</v>
      </c>
      <c r="J67">
        <f t="shared" si="7"/>
        <v>39.099074060265565</v>
      </c>
      <c r="K67" s="19">
        <f t="shared" si="8"/>
        <v>3.6660987853877818</v>
      </c>
      <c r="L67" s="2">
        <f>(F$169/(S2A!S67+273.15))-F$173</f>
        <v>7.911684529504635</v>
      </c>
      <c r="M67" s="2">
        <f t="shared" si="9"/>
        <v>-4.2455857441168536</v>
      </c>
      <c r="N67" s="2">
        <f t="shared" si="10"/>
        <v>-36.726520277827454</v>
      </c>
      <c r="O67" s="2">
        <f t="shared" si="11"/>
        <v>-15.950125096168346</v>
      </c>
    </row>
    <row r="68" spans="1:15" x14ac:dyDescent="0.25">
      <c r="A68">
        <v>65</v>
      </c>
      <c r="B68" t="s">
        <v>37</v>
      </c>
      <c r="C68" s="2" t="s">
        <v>2</v>
      </c>
      <c r="E68">
        <v>0.26363809711313901</v>
      </c>
      <c r="F68">
        <v>54.943584307421098</v>
      </c>
      <c r="G68">
        <v>1.05429130381655</v>
      </c>
      <c r="I68">
        <f t="shared" ref="I68:I99" si="12">F68/(SQRT(E68*G68))</f>
        <v>104.21556596141727</v>
      </c>
      <c r="J68">
        <f t="shared" ref="J68:J99" si="13">I68/4.17</f>
        <v>24.991742436790712</v>
      </c>
      <c r="K68" s="19">
        <f t="shared" ref="K68:K99" si="14">LN(J68)</f>
        <v>3.2185454677779344</v>
      </c>
      <c r="L68" s="2">
        <f>(F$169/(S2A!S68+273.15))-F$173</f>
        <v>7.5468792710338803</v>
      </c>
      <c r="M68" s="2">
        <f t="shared" ref="M68:M99" si="15">K68-L68</f>
        <v>-4.328333803255946</v>
      </c>
      <c r="N68" s="2">
        <f t="shared" ref="N68:N99" si="16">M68/F$165</f>
        <v>-37.442333938200228</v>
      </c>
      <c r="O68" s="2">
        <f t="shared" ref="O68:O99" si="17">LOG10(EXP(N68))</f>
        <v>-16.260999018939209</v>
      </c>
    </row>
    <row r="69" spans="1:15" x14ac:dyDescent="0.25">
      <c r="A69">
        <v>66</v>
      </c>
      <c r="B69" t="s">
        <v>38</v>
      </c>
      <c r="C69" s="2" t="s">
        <v>2</v>
      </c>
      <c r="E69">
        <v>0.571122631016178</v>
      </c>
      <c r="F69">
        <v>56.509515099390597</v>
      </c>
      <c r="G69">
        <v>1.0346946105500301</v>
      </c>
      <c r="I69">
        <f t="shared" si="12"/>
        <v>73.510741314493856</v>
      </c>
      <c r="J69">
        <f t="shared" si="13"/>
        <v>17.62847513537023</v>
      </c>
      <c r="K69" s="19">
        <f t="shared" si="14"/>
        <v>2.8695155000638723</v>
      </c>
      <c r="L69" s="2">
        <f>(F$169/(S2A!S69+273.15))-F$173</f>
        <v>7.4994105880968522</v>
      </c>
      <c r="M69" s="2">
        <f t="shared" si="15"/>
        <v>-4.6298950880329794</v>
      </c>
      <c r="N69" s="2">
        <f t="shared" si="16"/>
        <v>-40.050995571219545</v>
      </c>
      <c r="O69" s="2">
        <f t="shared" si="17"/>
        <v>-17.393926371312226</v>
      </c>
    </row>
    <row r="70" spans="1:15" x14ac:dyDescent="0.25">
      <c r="A70">
        <v>67</v>
      </c>
      <c r="B70" t="s">
        <v>39</v>
      </c>
      <c r="C70" s="2" t="s">
        <v>2</v>
      </c>
      <c r="E70">
        <v>0.371885413513591</v>
      </c>
      <c r="F70">
        <v>41.998998735120701</v>
      </c>
      <c r="G70">
        <v>0.65067796177269199</v>
      </c>
      <c r="I70">
        <f t="shared" si="12"/>
        <v>85.379049553148022</v>
      </c>
      <c r="J70">
        <f t="shared" si="13"/>
        <v>20.474592218980341</v>
      </c>
      <c r="K70" s="19">
        <f t="shared" si="14"/>
        <v>3.01918471349589</v>
      </c>
      <c r="L70" s="2">
        <f>(F$169/(S2A!S70+273.15))-F$173</f>
        <v>7.5490059308833093</v>
      </c>
      <c r="M70" s="2">
        <f t="shared" si="15"/>
        <v>-4.5298212173874193</v>
      </c>
      <c r="N70" s="2">
        <f t="shared" si="16"/>
        <v>-39.185304648680102</v>
      </c>
      <c r="O70" s="2">
        <f t="shared" si="17"/>
        <v>-17.017961580619609</v>
      </c>
    </row>
    <row r="71" spans="1:15" x14ac:dyDescent="0.25">
      <c r="A71">
        <v>68</v>
      </c>
      <c r="B71" t="s">
        <v>40</v>
      </c>
      <c r="C71" s="2" t="s">
        <v>2</v>
      </c>
      <c r="E71">
        <v>-1.2848412626589999E-3</v>
      </c>
      <c r="F71">
        <v>26.4080033447243</v>
      </c>
      <c r="G71">
        <v>0.27781331211312699</v>
      </c>
      <c r="I71" t="e">
        <f t="shared" si="12"/>
        <v>#NUM!</v>
      </c>
      <c r="J71" t="e">
        <f t="shared" si="13"/>
        <v>#NUM!</v>
      </c>
      <c r="K71" s="19" t="e">
        <f t="shared" si="14"/>
        <v>#NUM!</v>
      </c>
      <c r="L71" s="2">
        <f>(F$169/(S2A!S71+273.15))-F$173</f>
        <v>8.4840162126987497</v>
      </c>
      <c r="M71" s="2" t="e">
        <f t="shared" si="15"/>
        <v>#NUM!</v>
      </c>
      <c r="N71" s="2" t="e">
        <f t="shared" si="16"/>
        <v>#NUM!</v>
      </c>
      <c r="O71" s="2" t="e">
        <f t="shared" si="17"/>
        <v>#NUM!</v>
      </c>
    </row>
    <row r="72" spans="1:15" x14ac:dyDescent="0.25">
      <c r="A72">
        <v>69</v>
      </c>
      <c r="B72" t="s">
        <v>41</v>
      </c>
      <c r="C72" s="2" t="s">
        <v>2</v>
      </c>
      <c r="E72">
        <v>0.22714582386785601</v>
      </c>
      <c r="F72">
        <v>43.513636312736999</v>
      </c>
      <c r="G72">
        <v>0.93532089742005498</v>
      </c>
      <c r="I72">
        <f t="shared" si="12"/>
        <v>94.404496529129631</v>
      </c>
      <c r="J72">
        <f t="shared" si="13"/>
        <v>22.638967992597035</v>
      </c>
      <c r="K72" s="19">
        <f t="shared" si="14"/>
        <v>3.1196726689301735</v>
      </c>
      <c r="L72" s="2">
        <f>(F$169/(S2A!S72+273.15))-F$173</f>
        <v>6.9282107918148075</v>
      </c>
      <c r="M72" s="2">
        <f t="shared" si="15"/>
        <v>-3.808538122884634</v>
      </c>
      <c r="N72" s="2">
        <f t="shared" si="16"/>
        <v>-32.945831512842858</v>
      </c>
      <c r="O72" s="2">
        <f t="shared" si="17"/>
        <v>-14.308192827741916</v>
      </c>
    </row>
    <row r="73" spans="1:15" x14ac:dyDescent="0.25">
      <c r="A73">
        <v>70</v>
      </c>
      <c r="B73" t="s">
        <v>42</v>
      </c>
      <c r="C73" s="2" t="s">
        <v>2</v>
      </c>
      <c r="E73">
        <v>8.4870026766335996E-2</v>
      </c>
      <c r="F73">
        <v>84.806257855845203</v>
      </c>
      <c r="G73">
        <v>0.93545287590896797</v>
      </c>
      <c r="I73">
        <f t="shared" si="12"/>
        <v>300.98147987558616</v>
      </c>
      <c r="J73">
        <f t="shared" si="13"/>
        <v>72.177812919804836</v>
      </c>
      <c r="K73" s="19">
        <f t="shared" si="14"/>
        <v>4.2791326983926625</v>
      </c>
      <c r="L73" s="2">
        <f>(F$169/(S2A!S73+273.15))-F$173</f>
        <v>7.4916986136642763</v>
      </c>
      <c r="M73" s="2">
        <f t="shared" si="15"/>
        <v>-3.2125659152716137</v>
      </c>
      <c r="N73" s="2">
        <f t="shared" si="16"/>
        <v>-27.790362588854791</v>
      </c>
      <c r="O73" s="2">
        <f t="shared" si="17"/>
        <v>-12.069201122430204</v>
      </c>
    </row>
    <row r="74" spans="1:15" x14ac:dyDescent="0.25">
      <c r="A74">
        <v>71</v>
      </c>
      <c r="B74" t="s">
        <v>43</v>
      </c>
      <c r="C74" s="2" t="s">
        <v>2</v>
      </c>
      <c r="E74">
        <v>2.9481544224230001E-2</v>
      </c>
      <c r="F74">
        <v>26.499276242976801</v>
      </c>
      <c r="G74">
        <v>0.19965412590213</v>
      </c>
      <c r="I74">
        <f t="shared" si="12"/>
        <v>345.39794860435603</v>
      </c>
      <c r="J74">
        <f t="shared" si="13"/>
        <v>82.82924426962974</v>
      </c>
      <c r="K74" s="19">
        <f t="shared" si="14"/>
        <v>4.4167811906959162</v>
      </c>
      <c r="L74" s="2">
        <f>(F$169/(S2A!S74+273.15))-F$173</f>
        <v>7.7153461918041053</v>
      </c>
      <c r="M74" s="2">
        <f t="shared" si="15"/>
        <v>-3.2985650011081891</v>
      </c>
      <c r="N74" s="2">
        <f t="shared" si="16"/>
        <v>-28.534299317544889</v>
      </c>
      <c r="O74" s="2">
        <f t="shared" si="17"/>
        <v>-12.392288738585469</v>
      </c>
    </row>
    <row r="75" spans="1:15" x14ac:dyDescent="0.25">
      <c r="A75">
        <v>72</v>
      </c>
      <c r="B75" t="s">
        <v>44</v>
      </c>
      <c r="C75" s="2" t="s">
        <v>2</v>
      </c>
      <c r="E75">
        <v>2.7856149416419999E-2</v>
      </c>
      <c r="F75">
        <v>17.331764728053599</v>
      </c>
      <c r="G75">
        <v>9.7144424979175997E-2</v>
      </c>
      <c r="I75">
        <f t="shared" si="12"/>
        <v>333.17568740376294</v>
      </c>
      <c r="J75">
        <f t="shared" si="13"/>
        <v>79.898246379799261</v>
      </c>
      <c r="K75" s="19">
        <f t="shared" si="14"/>
        <v>4.3807539048442568</v>
      </c>
      <c r="L75" s="2">
        <f>(F$169/(S2A!S75+273.15))-F$173</f>
        <v>7.3323533853192426</v>
      </c>
      <c r="M75" s="2">
        <f t="shared" si="15"/>
        <v>-2.9515994804749859</v>
      </c>
      <c r="N75" s="2">
        <f t="shared" si="16"/>
        <v>-25.532867478157318</v>
      </c>
      <c r="O75" s="2">
        <f t="shared" si="17"/>
        <v>-11.08878345293072</v>
      </c>
    </row>
    <row r="76" spans="1:15" x14ac:dyDescent="0.25">
      <c r="A76">
        <v>73</v>
      </c>
      <c r="B76" t="s">
        <v>45</v>
      </c>
      <c r="C76" s="2" t="s">
        <v>2</v>
      </c>
      <c r="E76">
        <v>0.22218320655672599</v>
      </c>
      <c r="F76">
        <v>34.551057242879402</v>
      </c>
      <c r="G76">
        <v>0.540324078378982</v>
      </c>
      <c r="I76">
        <f t="shared" si="12"/>
        <v>99.719149387230075</v>
      </c>
      <c r="J76">
        <f t="shared" si="13"/>
        <v>23.913465080870523</v>
      </c>
      <c r="K76" s="19">
        <f t="shared" si="14"/>
        <v>3.1744416927965342</v>
      </c>
      <c r="L76" s="2">
        <f>(F$169/(S2A!S76+273.15))-F$173</f>
        <v>6.9051879798671028</v>
      </c>
      <c r="M76" s="2">
        <f t="shared" si="15"/>
        <v>-3.7307462870705685</v>
      </c>
      <c r="N76" s="2">
        <f t="shared" si="16"/>
        <v>-32.272891756665821</v>
      </c>
      <c r="O76" s="2">
        <f t="shared" si="17"/>
        <v>-14.015938804980909</v>
      </c>
    </row>
    <row r="77" spans="1:15" x14ac:dyDescent="0.25">
      <c r="A77">
        <v>74</v>
      </c>
      <c r="B77" t="s">
        <v>46</v>
      </c>
      <c r="C77" s="2" t="s">
        <v>2</v>
      </c>
      <c r="E77">
        <v>0.24982568137368799</v>
      </c>
      <c r="F77">
        <v>32.671844896852001</v>
      </c>
      <c r="G77">
        <v>0.65753339825380597</v>
      </c>
      <c r="I77">
        <f t="shared" si="12"/>
        <v>80.611352889831409</v>
      </c>
      <c r="J77">
        <f t="shared" si="13"/>
        <v>19.331259685810888</v>
      </c>
      <c r="K77" s="19">
        <f t="shared" si="14"/>
        <v>2.9617234584953271</v>
      </c>
      <c r="L77" s="2">
        <f>(F$169/(S2A!S77+273.15))-F$173</f>
        <v>6.2485774646143337</v>
      </c>
      <c r="M77" s="2">
        <f t="shared" si="15"/>
        <v>-3.2868540061190066</v>
      </c>
      <c r="N77" s="2">
        <f t="shared" si="16"/>
        <v>-28.43299313251736</v>
      </c>
      <c r="O77" s="2">
        <f t="shared" si="17"/>
        <v>-12.348292021445344</v>
      </c>
    </row>
    <row r="78" spans="1:15" x14ac:dyDescent="0.25">
      <c r="A78">
        <v>75</v>
      </c>
      <c r="B78" t="s">
        <v>47</v>
      </c>
      <c r="C78" s="2" t="s">
        <v>2</v>
      </c>
      <c r="E78">
        <v>6.3077275242809996E-3</v>
      </c>
      <c r="F78">
        <v>16.7381336548872</v>
      </c>
      <c r="G78">
        <v>6.0530545520215001E-2</v>
      </c>
      <c r="I78">
        <f t="shared" si="12"/>
        <v>856.61026634024995</v>
      </c>
      <c r="J78">
        <f t="shared" si="13"/>
        <v>205.42212622068345</v>
      </c>
      <c r="K78" s="19">
        <f t="shared" si="14"/>
        <v>5.3250670142861916</v>
      </c>
      <c r="L78" s="2">
        <f>(F$169/(S2A!S78+273.15))-F$173</f>
        <v>7.7102628972571292</v>
      </c>
      <c r="M78" s="2">
        <f t="shared" si="15"/>
        <v>-2.3851958829709377</v>
      </c>
      <c r="N78" s="2">
        <f t="shared" si="16"/>
        <v>-20.63318237864133</v>
      </c>
      <c r="O78" s="2">
        <f t="shared" si="17"/>
        <v>-8.9608772511473411</v>
      </c>
    </row>
    <row r="79" spans="1:15" x14ac:dyDescent="0.25">
      <c r="A79">
        <v>76</v>
      </c>
      <c r="B79" t="s">
        <v>48</v>
      </c>
      <c r="C79" s="2" t="s">
        <v>2</v>
      </c>
      <c r="E79">
        <v>7.5784658298219997E-3</v>
      </c>
      <c r="F79">
        <v>17.825582460668901</v>
      </c>
      <c r="G79">
        <v>2.5353470698534001E-2</v>
      </c>
      <c r="I79">
        <f t="shared" si="12"/>
        <v>1285.9804653160013</v>
      </c>
      <c r="J79">
        <f t="shared" si="13"/>
        <v>308.38860079520413</v>
      </c>
      <c r="K79" s="19">
        <f t="shared" si="14"/>
        <v>5.7313606786039859</v>
      </c>
      <c r="L79" s="2">
        <f>(F$169/(S2A!S79+273.15))-F$173</f>
        <v>7.8826398331150251</v>
      </c>
      <c r="M79" s="2">
        <f t="shared" si="15"/>
        <v>-2.1512791545110392</v>
      </c>
      <c r="N79" s="2">
        <f t="shared" si="16"/>
        <v>-18.609681267396535</v>
      </c>
      <c r="O79" s="2">
        <f t="shared" si="17"/>
        <v>-8.0820818844086286</v>
      </c>
    </row>
    <row r="80" spans="1:15" x14ac:dyDescent="0.25">
      <c r="A80">
        <v>77</v>
      </c>
      <c r="B80" t="s">
        <v>49</v>
      </c>
      <c r="C80" s="2" t="s">
        <v>2</v>
      </c>
      <c r="E80">
        <v>9.3022390578284E-2</v>
      </c>
      <c r="F80">
        <v>61.301049630055601</v>
      </c>
      <c r="G80">
        <v>0.71127902329252302</v>
      </c>
      <c r="I80">
        <f t="shared" si="12"/>
        <v>238.31652754789897</v>
      </c>
      <c r="J80">
        <f t="shared" si="13"/>
        <v>57.150246414364261</v>
      </c>
      <c r="K80" s="19">
        <f t="shared" si="14"/>
        <v>4.0456837019439345</v>
      </c>
      <c r="L80" s="2">
        <f>(F$169/(S2A!S80+273.15))-F$173</f>
        <v>7.5788886373316604</v>
      </c>
      <c r="M80" s="2">
        <f t="shared" si="15"/>
        <v>-3.533204935387726</v>
      </c>
      <c r="N80" s="2">
        <f t="shared" si="16"/>
        <v>-30.564056534495901</v>
      </c>
      <c r="O80" s="2">
        <f t="shared" si="17"/>
        <v>-13.273801097510596</v>
      </c>
    </row>
    <row r="81" spans="1:15" x14ac:dyDescent="0.25">
      <c r="A81">
        <v>78</v>
      </c>
      <c r="B81" t="s">
        <v>50</v>
      </c>
      <c r="C81" s="2" t="s">
        <v>2</v>
      </c>
      <c r="E81">
        <v>4.8702722452092999E-2</v>
      </c>
      <c r="F81">
        <v>28.813498197587599</v>
      </c>
      <c r="G81">
        <v>0.162190419864508</v>
      </c>
      <c r="I81">
        <f t="shared" si="12"/>
        <v>324.19534154348099</v>
      </c>
      <c r="J81">
        <f t="shared" si="13"/>
        <v>77.744686221458267</v>
      </c>
      <c r="K81" s="19">
        <f t="shared" si="14"/>
        <v>4.353430204305214</v>
      </c>
      <c r="L81" s="2">
        <f>(F$169/(S2A!S81+273.15))-F$173</f>
        <v>9.1064820863730169</v>
      </c>
      <c r="M81" s="2">
        <f t="shared" si="15"/>
        <v>-4.7530518820678029</v>
      </c>
      <c r="N81" s="2">
        <f t="shared" si="16"/>
        <v>-41.116365761832206</v>
      </c>
      <c r="O81" s="2">
        <f t="shared" si="17"/>
        <v>-17.85661076627952</v>
      </c>
    </row>
    <row r="82" spans="1:15" x14ac:dyDescent="0.25">
      <c r="A82">
        <v>79</v>
      </c>
      <c r="B82" t="s">
        <v>51</v>
      </c>
      <c r="C82" s="2" t="s">
        <v>2</v>
      </c>
      <c r="E82">
        <v>3.1977947454071003E-2</v>
      </c>
      <c r="F82">
        <v>26.993107492430699</v>
      </c>
      <c r="G82">
        <v>0.206393179206382</v>
      </c>
      <c r="I82">
        <f t="shared" si="12"/>
        <v>332.26142357259545</v>
      </c>
      <c r="J82">
        <f t="shared" si="13"/>
        <v>79.678998458655983</v>
      </c>
      <c r="K82" s="19">
        <f t="shared" si="14"/>
        <v>4.3780060436523653</v>
      </c>
      <c r="L82" s="2">
        <f>(F$169/(S2A!S82+273.15))-F$173</f>
        <v>7.918751602928447</v>
      </c>
      <c r="M82" s="2">
        <f t="shared" si="15"/>
        <v>-3.5407455592760817</v>
      </c>
      <c r="N82" s="2">
        <f t="shared" si="16"/>
        <v>-30.629286844948805</v>
      </c>
      <c r="O82" s="2">
        <f t="shared" si="17"/>
        <v>-13.302130261393128</v>
      </c>
    </row>
    <row r="83" spans="1:15" x14ac:dyDescent="0.25">
      <c r="A83">
        <v>80</v>
      </c>
      <c r="B83" t="s">
        <v>52</v>
      </c>
      <c r="C83" s="2" t="s">
        <v>2</v>
      </c>
      <c r="E83">
        <v>0.18895752861284501</v>
      </c>
      <c r="F83">
        <v>34.417153655949001</v>
      </c>
      <c r="G83">
        <v>0.40475285604984701</v>
      </c>
      <c r="I83">
        <f t="shared" si="12"/>
        <v>124.45085645326796</v>
      </c>
      <c r="J83">
        <f t="shared" si="13"/>
        <v>29.844330084716539</v>
      </c>
      <c r="K83" s="19">
        <f t="shared" si="14"/>
        <v>3.3959948748857434</v>
      </c>
      <c r="L83" s="2">
        <f>(F$169/(S2A!S83+273.15))-F$173</f>
        <v>7.4722113734031588</v>
      </c>
      <c r="M83" s="2">
        <f t="shared" si="15"/>
        <v>-4.0762164985174154</v>
      </c>
      <c r="N83" s="2">
        <f t="shared" si="16"/>
        <v>-35.261388395479372</v>
      </c>
      <c r="O83" s="2">
        <f t="shared" si="17"/>
        <v>-15.31382640440405</v>
      </c>
    </row>
    <row r="84" spans="1:15" x14ac:dyDescent="0.25">
      <c r="A84">
        <v>81</v>
      </c>
      <c r="B84" t="s">
        <v>53</v>
      </c>
      <c r="C84" s="2" t="s">
        <v>2</v>
      </c>
      <c r="E84">
        <v>5.5003251882855E-2</v>
      </c>
      <c r="F84">
        <v>28.0200115175485</v>
      </c>
      <c r="G84">
        <v>0.31937011154752398</v>
      </c>
      <c r="I84">
        <f t="shared" si="12"/>
        <v>211.4107131614858</v>
      </c>
      <c r="J84">
        <f t="shared" si="13"/>
        <v>50.698012748557744</v>
      </c>
      <c r="K84" s="19">
        <f t="shared" si="14"/>
        <v>3.9258867135480306</v>
      </c>
      <c r="L84" s="2">
        <f>(F$169/(S2A!S84+273.15))-F$173</f>
        <v>7.2775022812209826</v>
      </c>
      <c r="M84" s="2">
        <f t="shared" si="15"/>
        <v>-3.351615567672952</v>
      </c>
      <c r="N84" s="2">
        <f t="shared" si="16"/>
        <v>-28.993214253226231</v>
      </c>
      <c r="O84" s="2">
        <f t="shared" si="17"/>
        <v>-12.591592962814863</v>
      </c>
    </row>
    <row r="85" spans="1:15" x14ac:dyDescent="0.25">
      <c r="A85">
        <v>82</v>
      </c>
      <c r="B85" t="s">
        <v>54</v>
      </c>
      <c r="C85" s="2" t="s">
        <v>2</v>
      </c>
      <c r="E85">
        <v>0.15897162201701001</v>
      </c>
      <c r="F85">
        <v>22.624131917716301</v>
      </c>
      <c r="G85">
        <v>0.25611024403020399</v>
      </c>
      <c r="I85">
        <f t="shared" si="12"/>
        <v>112.12401652322865</v>
      </c>
      <c r="J85">
        <f t="shared" si="13"/>
        <v>26.888253362884569</v>
      </c>
      <c r="K85" s="19">
        <f t="shared" si="14"/>
        <v>3.2916895132765265</v>
      </c>
      <c r="L85" s="2">
        <f>(F$169/(S2A!S85+273.15))-F$173</f>
        <v>8.6335577222766897</v>
      </c>
      <c r="M85" s="2">
        <f t="shared" si="15"/>
        <v>-5.3418682090001628</v>
      </c>
      <c r="N85" s="2">
        <f t="shared" si="16"/>
        <v>-46.209932603807637</v>
      </c>
      <c r="O85" s="2">
        <f t="shared" si="17"/>
        <v>-20.068718738954821</v>
      </c>
    </row>
    <row r="86" spans="1:15" x14ac:dyDescent="0.25">
      <c r="A86">
        <v>83</v>
      </c>
      <c r="B86" t="s">
        <v>55</v>
      </c>
      <c r="C86" s="2" t="s">
        <v>2</v>
      </c>
      <c r="E86">
        <v>3.7221835345536997E-2</v>
      </c>
      <c r="F86">
        <v>34.621862001727798</v>
      </c>
      <c r="G86">
        <v>0.41945507303938101</v>
      </c>
      <c r="I86">
        <f t="shared" si="12"/>
        <v>277.082312489321</v>
      </c>
      <c r="J86">
        <f t="shared" si="13"/>
        <v>66.446597719261632</v>
      </c>
      <c r="K86" s="19">
        <f t="shared" si="14"/>
        <v>4.1963985832353901</v>
      </c>
      <c r="L86" s="2">
        <f>(F$169/(S2A!S86+273.15))-F$173</f>
        <v>7.4897912150070756</v>
      </c>
      <c r="M86" s="2">
        <f t="shared" si="15"/>
        <v>-3.2933926317716855</v>
      </c>
      <c r="N86" s="2">
        <f t="shared" si="16"/>
        <v>-28.48955563816337</v>
      </c>
      <c r="O86" s="2">
        <f t="shared" si="17"/>
        <v>-12.372856805530027</v>
      </c>
    </row>
    <row r="87" spans="1:15" x14ac:dyDescent="0.25">
      <c r="A87">
        <v>84</v>
      </c>
      <c r="B87" t="s">
        <v>56</v>
      </c>
      <c r="C87" s="2" t="s">
        <v>2</v>
      </c>
      <c r="E87">
        <v>2.8407851005304002E-2</v>
      </c>
      <c r="F87">
        <v>27.45165204604</v>
      </c>
      <c r="G87">
        <v>0.38094092163507398</v>
      </c>
      <c r="I87">
        <f t="shared" si="12"/>
        <v>263.88850981950549</v>
      </c>
      <c r="J87">
        <f t="shared" si="13"/>
        <v>63.282616263670384</v>
      </c>
      <c r="K87" s="19">
        <f t="shared" si="14"/>
        <v>4.1476106668473278</v>
      </c>
      <c r="L87" s="2">
        <f>(F$169/(S2A!S87+273.15))-F$173</f>
        <v>10.213413058596799</v>
      </c>
      <c r="M87" s="2">
        <f t="shared" si="15"/>
        <v>-6.0658023917494717</v>
      </c>
      <c r="N87" s="2">
        <f t="shared" si="16"/>
        <v>-52.472339028974673</v>
      </c>
      <c r="O87" s="2">
        <f t="shared" si="17"/>
        <v>-22.788447292840335</v>
      </c>
    </row>
    <row r="88" spans="1:15" x14ac:dyDescent="0.25">
      <c r="A88">
        <v>85</v>
      </c>
      <c r="B88" t="s">
        <v>57</v>
      </c>
      <c r="C88" s="2" t="s">
        <v>2</v>
      </c>
      <c r="E88">
        <v>-2.4446213962999998E-4</v>
      </c>
      <c r="F88">
        <v>30.3299142775878</v>
      </c>
      <c r="G88">
        <v>0.18147145025906999</v>
      </c>
      <c r="I88" t="e">
        <f t="shared" si="12"/>
        <v>#NUM!</v>
      </c>
      <c r="J88" t="e">
        <f t="shared" si="13"/>
        <v>#NUM!</v>
      </c>
      <c r="K88" s="19" t="e">
        <f t="shared" si="14"/>
        <v>#NUM!</v>
      </c>
      <c r="L88" s="2">
        <f>(F$169/(S2A!S88+273.15))-F$173</f>
        <v>6.7718620960723399</v>
      </c>
      <c r="M88" s="2" t="e">
        <f t="shared" si="15"/>
        <v>#NUM!</v>
      </c>
      <c r="N88" s="2" t="e">
        <f t="shared" si="16"/>
        <v>#NUM!</v>
      </c>
      <c r="O88" s="2" t="e">
        <f t="shared" si="17"/>
        <v>#NUM!</v>
      </c>
    </row>
    <row r="89" spans="1:15" x14ac:dyDescent="0.25">
      <c r="A89">
        <v>86</v>
      </c>
      <c r="B89" t="s">
        <v>58</v>
      </c>
      <c r="C89" s="2" t="s">
        <v>2</v>
      </c>
      <c r="E89">
        <v>0.32131669350446801</v>
      </c>
      <c r="F89">
        <v>51.166152802761097</v>
      </c>
      <c r="G89">
        <v>0.91675850633803002</v>
      </c>
      <c r="I89">
        <f t="shared" si="12"/>
        <v>94.273285898064159</v>
      </c>
      <c r="J89">
        <f t="shared" si="13"/>
        <v>22.607502613444645</v>
      </c>
      <c r="K89" s="19">
        <f t="shared" si="14"/>
        <v>3.118281825233272</v>
      </c>
      <c r="L89" s="2">
        <f>(F$169/(S2A!S89+273.15))-F$173</f>
        <v>7.8716336125907791</v>
      </c>
      <c r="M89" s="2">
        <f t="shared" si="15"/>
        <v>-4.7533517873575075</v>
      </c>
      <c r="N89" s="2">
        <f t="shared" si="16"/>
        <v>-41.118960098248337</v>
      </c>
      <c r="O89" s="2">
        <f t="shared" si="17"/>
        <v>-17.857737472269246</v>
      </c>
    </row>
    <row r="90" spans="1:15" x14ac:dyDescent="0.25">
      <c r="A90">
        <v>87</v>
      </c>
      <c r="B90" t="s">
        <v>59</v>
      </c>
      <c r="C90" s="2" t="s">
        <v>2</v>
      </c>
      <c r="E90">
        <v>2.2793553342147999E-2</v>
      </c>
      <c r="F90">
        <v>37.350068474844399</v>
      </c>
      <c r="G90">
        <v>0.58879351247923695</v>
      </c>
      <c r="I90">
        <f t="shared" si="12"/>
        <v>322.4065656683166</v>
      </c>
      <c r="J90">
        <f t="shared" si="13"/>
        <v>77.315723181850501</v>
      </c>
      <c r="K90" s="19">
        <f t="shared" si="14"/>
        <v>4.3478973395905678</v>
      </c>
      <c r="L90" s="2">
        <f>(F$169/(S2A!S90+273.15))-F$173</f>
        <v>8.689477727748816</v>
      </c>
      <c r="M90" s="2">
        <f t="shared" si="15"/>
        <v>-4.3415803881582482</v>
      </c>
      <c r="N90" s="2">
        <f t="shared" si="16"/>
        <v>-37.556923772995226</v>
      </c>
      <c r="O90" s="2">
        <f t="shared" si="17"/>
        <v>-16.310764751872885</v>
      </c>
    </row>
    <row r="91" spans="1:15" x14ac:dyDescent="0.25">
      <c r="A91">
        <v>88</v>
      </c>
      <c r="B91" t="s">
        <v>60</v>
      </c>
      <c r="C91" s="2" t="s">
        <v>2</v>
      </c>
      <c r="E91">
        <v>3.4571225792944998E-2</v>
      </c>
      <c r="F91">
        <v>27.509739993417401</v>
      </c>
      <c r="G91">
        <v>0.21361054701044099</v>
      </c>
      <c r="I91">
        <f t="shared" si="12"/>
        <v>320.1236428593545</v>
      </c>
      <c r="J91">
        <f t="shared" si="13"/>
        <v>76.768259678502275</v>
      </c>
      <c r="K91" s="19">
        <f t="shared" si="14"/>
        <v>4.3407912692914943</v>
      </c>
      <c r="L91" s="2">
        <f>(F$169/(S2A!S91+273.15))-F$173</f>
        <v>8.0403574056662492</v>
      </c>
      <c r="M91" s="2">
        <f t="shared" si="15"/>
        <v>-3.699566136374755</v>
      </c>
      <c r="N91" s="2">
        <f t="shared" si="16"/>
        <v>-32.00316726967781</v>
      </c>
      <c r="O91" s="2">
        <f t="shared" si="17"/>
        <v>-13.898798948647832</v>
      </c>
    </row>
    <row r="92" spans="1:15" x14ac:dyDescent="0.25">
      <c r="A92">
        <v>89</v>
      </c>
      <c r="B92" t="s">
        <v>61</v>
      </c>
      <c r="C92" s="2" t="s">
        <v>2</v>
      </c>
      <c r="E92">
        <v>0.17826237038567799</v>
      </c>
      <c r="F92">
        <v>50.0000442864918</v>
      </c>
      <c r="G92">
        <v>0.97155145795226305</v>
      </c>
      <c r="I92">
        <f t="shared" si="12"/>
        <v>120.14553801273479</v>
      </c>
      <c r="J92">
        <f t="shared" si="13"/>
        <v>28.811879619360862</v>
      </c>
      <c r="K92" s="19">
        <f t="shared" si="14"/>
        <v>3.3607877888759772</v>
      </c>
      <c r="L92" s="2">
        <f>(F$169/(S2A!S92+273.15))-F$173</f>
        <v>6.5542668975260927</v>
      </c>
      <c r="M92" s="2">
        <f t="shared" si="15"/>
        <v>-3.1934791086501155</v>
      </c>
      <c r="N92" s="2">
        <f t="shared" si="16"/>
        <v>-27.625251804931796</v>
      </c>
      <c r="O92" s="2">
        <f t="shared" si="17"/>
        <v>-11.997494420069726</v>
      </c>
    </row>
    <row r="93" spans="1:15" x14ac:dyDescent="0.25">
      <c r="A93">
        <v>90</v>
      </c>
      <c r="B93" t="s">
        <v>62</v>
      </c>
      <c r="C93" s="2" t="s">
        <v>2</v>
      </c>
      <c r="E93">
        <v>3.7394120447651003E-2</v>
      </c>
      <c r="F93">
        <v>20.458162826039501</v>
      </c>
      <c r="G93">
        <v>0.16248157627631901</v>
      </c>
      <c r="I93">
        <f t="shared" si="12"/>
        <v>262.45986900008978</v>
      </c>
      <c r="J93">
        <f t="shared" si="13"/>
        <v>62.940016546784122</v>
      </c>
      <c r="K93" s="19">
        <f t="shared" si="14"/>
        <v>4.1421821545339723</v>
      </c>
      <c r="L93" s="2">
        <f>(F$169/(S2A!S93+273.15))-F$173</f>
        <v>7.5352847297121066</v>
      </c>
      <c r="M93" s="2">
        <f t="shared" si="15"/>
        <v>-3.3931025751781343</v>
      </c>
      <c r="N93" s="2">
        <f t="shared" si="16"/>
        <v>-29.352098401194933</v>
      </c>
      <c r="O93" s="2">
        <f t="shared" si="17"/>
        <v>-12.74745436792022</v>
      </c>
    </row>
    <row r="94" spans="1:15" x14ac:dyDescent="0.25">
      <c r="A94">
        <v>91</v>
      </c>
      <c r="B94" t="s">
        <v>63</v>
      </c>
      <c r="C94" s="2" t="s">
        <v>2</v>
      </c>
      <c r="E94">
        <v>4.4186246556416002E-2</v>
      </c>
      <c r="F94">
        <v>28.468511115131498</v>
      </c>
      <c r="G94">
        <v>0.36660268570808602</v>
      </c>
      <c r="I94">
        <f t="shared" si="12"/>
        <v>223.6780549232009</v>
      </c>
      <c r="J94">
        <f t="shared" si="13"/>
        <v>53.63982132450861</v>
      </c>
      <c r="K94" s="19">
        <f t="shared" si="14"/>
        <v>3.9822917273957863</v>
      </c>
      <c r="L94" s="2">
        <f>(F$169/(S2A!S94+273.15))-F$173</f>
        <v>6.5111183259639223</v>
      </c>
      <c r="M94" s="2">
        <f t="shared" si="15"/>
        <v>-2.528826598568136</v>
      </c>
      <c r="N94" s="2">
        <f t="shared" si="16"/>
        <v>-21.875662617371418</v>
      </c>
      <c r="O94" s="2">
        <f t="shared" si="17"/>
        <v>-9.5004795627016545</v>
      </c>
    </row>
    <row r="95" spans="1:15" x14ac:dyDescent="0.25">
      <c r="A95">
        <v>92</v>
      </c>
      <c r="B95" t="s">
        <v>64</v>
      </c>
      <c r="C95" s="2" t="s">
        <v>2</v>
      </c>
      <c r="E95">
        <v>5.9012243529887001E-2</v>
      </c>
      <c r="F95">
        <v>20.2624127413414</v>
      </c>
      <c r="G95">
        <v>0.18861141418878599</v>
      </c>
      <c r="I95">
        <f t="shared" si="12"/>
        <v>192.05963931234569</v>
      </c>
      <c r="J95">
        <f t="shared" si="13"/>
        <v>46.057467460994175</v>
      </c>
      <c r="K95" s="19">
        <f t="shared" si="14"/>
        <v>3.8298899094026937</v>
      </c>
      <c r="L95" s="2">
        <f>(F$169/(S2A!S95+273.15))-F$173</f>
        <v>7.3923814865901427</v>
      </c>
      <c r="M95" s="2">
        <f t="shared" si="15"/>
        <v>-3.562491577187449</v>
      </c>
      <c r="N95" s="2">
        <f t="shared" si="16"/>
        <v>-30.817401186742639</v>
      </c>
      <c r="O95" s="2">
        <f t="shared" si="17"/>
        <v>-13.383827282001052</v>
      </c>
    </row>
    <row r="96" spans="1:15" x14ac:dyDescent="0.25">
      <c r="A96">
        <v>93</v>
      </c>
      <c r="B96" t="s">
        <v>65</v>
      </c>
      <c r="C96" s="2" t="s">
        <v>66</v>
      </c>
      <c r="E96">
        <v>3.1659629258103998E-2</v>
      </c>
      <c r="F96">
        <v>31.259190080059799</v>
      </c>
      <c r="G96">
        <v>0.28279338032138701</v>
      </c>
      <c r="I96">
        <f t="shared" si="12"/>
        <v>330.36207808732831</v>
      </c>
      <c r="J96">
        <f t="shared" si="13"/>
        <v>79.223519925018778</v>
      </c>
      <c r="K96" s="19">
        <f t="shared" si="14"/>
        <v>4.3722732234841262</v>
      </c>
      <c r="L96" s="2">
        <f>(F$169/(S2A!S96+273.15))-F$173</f>
        <v>7.2393534565643467</v>
      </c>
      <c r="M96" s="2">
        <f t="shared" si="15"/>
        <v>-2.8670802330802205</v>
      </c>
      <c r="N96" s="2">
        <f t="shared" si="16"/>
        <v>-24.801732120071112</v>
      </c>
      <c r="O96" s="2">
        <f t="shared" si="17"/>
        <v>-10.771255401389523</v>
      </c>
    </row>
    <row r="97" spans="1:15" x14ac:dyDescent="0.25">
      <c r="A97">
        <v>94</v>
      </c>
      <c r="B97" t="s">
        <v>67</v>
      </c>
      <c r="C97" s="2" t="s">
        <v>66</v>
      </c>
      <c r="E97">
        <v>3.4865957960930997E-2</v>
      </c>
      <c r="F97">
        <v>29.2203855120475</v>
      </c>
      <c r="G97">
        <v>6.3700227926853994E-2</v>
      </c>
      <c r="I97">
        <f t="shared" si="12"/>
        <v>620.03277528442345</v>
      </c>
      <c r="J97">
        <f t="shared" si="13"/>
        <v>148.68891493631259</v>
      </c>
      <c r="K97" s="19">
        <f t="shared" si="14"/>
        <v>5.0018563041931818</v>
      </c>
      <c r="L97" s="2">
        <f>(F$169/(S2A!S97+273.15))-F$173</f>
        <v>7.868606701673281</v>
      </c>
      <c r="M97" s="2">
        <f t="shared" si="15"/>
        <v>-2.8667503974800992</v>
      </c>
      <c r="N97" s="2">
        <f t="shared" si="16"/>
        <v>-24.798878870935116</v>
      </c>
      <c r="O97" s="2">
        <f t="shared" si="17"/>
        <v>-10.770016251034265</v>
      </c>
    </row>
    <row r="98" spans="1:15" x14ac:dyDescent="0.25">
      <c r="A98">
        <v>95</v>
      </c>
      <c r="B98" t="s">
        <v>68</v>
      </c>
      <c r="C98" s="2" t="s">
        <v>66</v>
      </c>
      <c r="E98">
        <v>0.15629425690349899</v>
      </c>
      <c r="F98">
        <v>20.4353494694892</v>
      </c>
      <c r="G98">
        <v>0.274412031367541</v>
      </c>
      <c r="I98">
        <f t="shared" si="12"/>
        <v>98.675420255965705</v>
      </c>
      <c r="J98">
        <f t="shared" si="13"/>
        <v>23.663170325171631</v>
      </c>
      <c r="K98" s="19">
        <f t="shared" si="14"/>
        <v>3.1639198447204229</v>
      </c>
      <c r="L98" s="2">
        <f>(F$169/(S2A!S98+273.15))-F$173</f>
        <v>7.6445032369367052</v>
      </c>
      <c r="M98" s="2">
        <f t="shared" si="15"/>
        <v>-4.4805833922162819</v>
      </c>
      <c r="N98" s="2">
        <f t="shared" si="16"/>
        <v>-38.759371904985137</v>
      </c>
      <c r="O98" s="2">
        <f t="shared" si="17"/>
        <v>-16.832981340370974</v>
      </c>
    </row>
    <row r="99" spans="1:15" x14ac:dyDescent="0.25">
      <c r="A99">
        <v>96</v>
      </c>
      <c r="B99" t="s">
        <v>69</v>
      </c>
      <c r="C99" s="2" t="s">
        <v>66</v>
      </c>
      <c r="E99">
        <v>1.0719950384079999E-2</v>
      </c>
      <c r="F99">
        <v>32.770647977061998</v>
      </c>
      <c r="G99">
        <v>4.6587483472010999E-2</v>
      </c>
      <c r="I99">
        <f t="shared" si="12"/>
        <v>1466.4052787545656</v>
      </c>
      <c r="J99">
        <f t="shared" si="13"/>
        <v>351.65594214737786</v>
      </c>
      <c r="K99" s="19">
        <f t="shared" si="14"/>
        <v>5.8626532605136559</v>
      </c>
      <c r="L99" s="2">
        <f>(F$169/(S2A!S99+273.15))-F$173</f>
        <v>7.434922747780309</v>
      </c>
      <c r="M99" s="2">
        <f t="shared" si="15"/>
        <v>-1.5722694872666532</v>
      </c>
      <c r="N99" s="2">
        <f t="shared" si="16"/>
        <v>-13.600947121683852</v>
      </c>
      <c r="O99" s="2">
        <f t="shared" si="17"/>
        <v>-5.9068162836052123</v>
      </c>
    </row>
    <row r="100" spans="1:15" x14ac:dyDescent="0.25">
      <c r="A100">
        <v>97</v>
      </c>
      <c r="B100" t="s">
        <v>70</v>
      </c>
      <c r="C100" s="2" t="s">
        <v>66</v>
      </c>
      <c r="E100">
        <v>1.7325033146747E-2</v>
      </c>
      <c r="F100">
        <v>30.6724954374003</v>
      </c>
      <c r="G100">
        <v>0.17551285858044399</v>
      </c>
      <c r="I100">
        <f t="shared" ref="I100:I131" si="18">F100/(SQRT(E100*G100))</f>
        <v>556.23409205392863</v>
      </c>
      <c r="J100">
        <f t="shared" ref="J100:J131" si="19">I100/4.17</f>
        <v>133.38947051652966</v>
      </c>
      <c r="K100" s="19">
        <f t="shared" ref="K100:K131" si="20">LN(J100)</f>
        <v>4.8932731987060585</v>
      </c>
      <c r="L100" s="2">
        <f>(F$169/(S2A!S100+273.15))-F$173</f>
        <v>7.6244577503007775</v>
      </c>
      <c r="M100" s="2">
        <f t="shared" ref="M100:M131" si="21">K100-L100</f>
        <v>-2.7311845515947191</v>
      </c>
      <c r="N100" s="2">
        <f t="shared" ref="N100:N131" si="22">M100/F$165</f>
        <v>-23.626163941130788</v>
      </c>
      <c r="O100" s="2">
        <f t="shared" ref="O100:O131" si="23">LOG10(EXP(N100))</f>
        <v>-10.260712628174685</v>
      </c>
    </row>
    <row r="101" spans="1:15" x14ac:dyDescent="0.25">
      <c r="A101">
        <v>98</v>
      </c>
      <c r="B101" t="s">
        <v>71</v>
      </c>
      <c r="C101" s="2" t="s">
        <v>66</v>
      </c>
      <c r="E101">
        <v>0.46339198441075802</v>
      </c>
      <c r="F101">
        <v>30.832295192755598</v>
      </c>
      <c r="G101">
        <v>0.241227089457689</v>
      </c>
      <c r="I101">
        <f t="shared" si="18"/>
        <v>92.218607114571569</v>
      </c>
      <c r="J101">
        <f t="shared" si="19"/>
        <v>22.114773888386466</v>
      </c>
      <c r="K101" s="19">
        <f t="shared" si="20"/>
        <v>3.0962458869128984</v>
      </c>
      <c r="L101" s="2">
        <f>(F$169/(S2A!S101+273.15))-F$173</f>
        <v>5.0311922329593024</v>
      </c>
      <c r="M101" s="2">
        <f t="shared" si="21"/>
        <v>-1.934946346046404</v>
      </c>
      <c r="N101" s="2">
        <f t="shared" si="22"/>
        <v>-16.738290190712839</v>
      </c>
      <c r="O101" s="2">
        <f t="shared" si="23"/>
        <v>-7.2693470663219149</v>
      </c>
    </row>
    <row r="102" spans="1:15" x14ac:dyDescent="0.25">
      <c r="A102">
        <v>99</v>
      </c>
      <c r="B102" t="s">
        <v>71</v>
      </c>
      <c r="C102" s="2" t="s">
        <v>66</v>
      </c>
      <c r="E102">
        <v>2.2312802088185001E-2</v>
      </c>
      <c r="F102">
        <v>31.061067824103699</v>
      </c>
      <c r="G102">
        <v>0.18540967582428</v>
      </c>
      <c r="I102">
        <f t="shared" si="18"/>
        <v>482.91770492689022</v>
      </c>
      <c r="J102">
        <f t="shared" si="19"/>
        <v>115.80760309997368</v>
      </c>
      <c r="K102" s="19">
        <f t="shared" si="20"/>
        <v>4.75193022015086</v>
      </c>
      <c r="L102" s="2">
        <f>(F$169/(S2A!S102+273.15))-F$173</f>
        <v>7.8799850667921554</v>
      </c>
      <c r="M102" s="2">
        <f t="shared" si="21"/>
        <v>-3.1280548466412954</v>
      </c>
      <c r="N102" s="2">
        <f t="shared" si="22"/>
        <v>-27.059297981326086</v>
      </c>
      <c r="O102" s="2">
        <f t="shared" si="23"/>
        <v>-11.751703797465721</v>
      </c>
    </row>
    <row r="103" spans="1:15" x14ac:dyDescent="0.25">
      <c r="A103">
        <v>100</v>
      </c>
      <c r="B103" t="s">
        <v>72</v>
      </c>
      <c r="C103" s="2" t="s">
        <v>66</v>
      </c>
      <c r="E103">
        <v>0.38636758476215899</v>
      </c>
      <c r="F103">
        <v>26.748554676785499</v>
      </c>
      <c r="G103">
        <v>0.25944550560936003</v>
      </c>
      <c r="I103">
        <f t="shared" si="18"/>
        <v>84.484473710824943</v>
      </c>
      <c r="J103">
        <f t="shared" si="19"/>
        <v>20.260065638087518</v>
      </c>
      <c r="K103" s="19">
        <f t="shared" si="20"/>
        <v>3.0086517386024321</v>
      </c>
      <c r="L103" s="2">
        <f>(F$169/(S2A!S103+273.15))-F$173</f>
        <v>7.7211260169388929</v>
      </c>
      <c r="M103" s="2">
        <f t="shared" si="21"/>
        <v>-4.7124742783364608</v>
      </c>
      <c r="N103" s="2">
        <f t="shared" si="22"/>
        <v>-40.765348428516099</v>
      </c>
      <c r="O103" s="2">
        <f t="shared" si="23"/>
        <v>-17.704165875367941</v>
      </c>
    </row>
    <row r="104" spans="1:15" x14ac:dyDescent="0.25">
      <c r="A104">
        <v>101</v>
      </c>
      <c r="B104" t="s">
        <v>73</v>
      </c>
      <c r="C104" s="2" t="s">
        <v>66</v>
      </c>
      <c r="E104">
        <v>1.3027011795245</v>
      </c>
      <c r="F104">
        <v>28.325594436607901</v>
      </c>
      <c r="G104">
        <v>0.91920699345059298</v>
      </c>
      <c r="I104">
        <f t="shared" si="18"/>
        <v>25.885107298375296</v>
      </c>
      <c r="J104">
        <f t="shared" si="19"/>
        <v>6.2074597837830447</v>
      </c>
      <c r="K104" s="19">
        <f t="shared" si="20"/>
        <v>1.8257517597296684</v>
      </c>
      <c r="L104" s="2">
        <f>(F$169/(S2A!S104+273.15))-F$173</f>
        <v>6.246623751979925</v>
      </c>
      <c r="M104" s="2">
        <f t="shared" si="21"/>
        <v>-4.4208719922502571</v>
      </c>
      <c r="N104" s="2">
        <f t="shared" si="22"/>
        <v>-38.242837303202919</v>
      </c>
      <c r="O104" s="2">
        <f t="shared" si="23"/>
        <v>-16.608653213104862</v>
      </c>
    </row>
    <row r="105" spans="1:15" x14ac:dyDescent="0.25">
      <c r="A105">
        <v>102</v>
      </c>
      <c r="B105" t="s">
        <v>74</v>
      </c>
      <c r="C105" s="2" t="s">
        <v>66</v>
      </c>
      <c r="E105">
        <v>1.5232704951170999E-2</v>
      </c>
      <c r="F105">
        <v>29.453624521965899</v>
      </c>
      <c r="G105">
        <v>0.171390943829</v>
      </c>
      <c r="I105">
        <f t="shared" si="18"/>
        <v>576.44290191191942</v>
      </c>
      <c r="J105">
        <f t="shared" si="19"/>
        <v>138.23570789254663</v>
      </c>
      <c r="K105" s="19">
        <f t="shared" si="20"/>
        <v>4.9289602563427399</v>
      </c>
      <c r="L105" s="2">
        <f>(F$169/(S2A!S105+273.15))-F$173</f>
        <v>7.7718816125149157</v>
      </c>
      <c r="M105" s="2">
        <f t="shared" si="21"/>
        <v>-2.8429213561721758</v>
      </c>
      <c r="N105" s="2">
        <f t="shared" si="22"/>
        <v>-24.59274529560706</v>
      </c>
      <c r="O105" s="2">
        <f t="shared" si="23"/>
        <v>-10.680493576734301</v>
      </c>
    </row>
    <row r="106" spans="1:15" x14ac:dyDescent="0.25">
      <c r="A106">
        <v>103</v>
      </c>
      <c r="B106" t="s">
        <v>75</v>
      </c>
      <c r="C106" s="2" t="s">
        <v>66</v>
      </c>
      <c r="E106">
        <v>4.6939303515688001E-2</v>
      </c>
      <c r="F106">
        <v>28.055241648708002</v>
      </c>
      <c r="G106">
        <v>0.12649437560820301</v>
      </c>
      <c r="I106">
        <f t="shared" si="18"/>
        <v>364.09111872208575</v>
      </c>
      <c r="J106">
        <f t="shared" si="19"/>
        <v>87.312018878198018</v>
      </c>
      <c r="K106" s="19">
        <f t="shared" si="20"/>
        <v>4.4694881266592414</v>
      </c>
      <c r="L106" s="2">
        <f>(F$169/(S2A!S106+273.15))-F$173</f>
        <v>8.0106757662874379</v>
      </c>
      <c r="M106" s="2">
        <f t="shared" si="21"/>
        <v>-3.5411876396281965</v>
      </c>
      <c r="N106" s="2">
        <f t="shared" si="22"/>
        <v>-30.633111069448066</v>
      </c>
      <c r="O106" s="2">
        <f t="shared" si="23"/>
        <v>-13.303791100990717</v>
      </c>
    </row>
    <row r="107" spans="1:15" x14ac:dyDescent="0.25">
      <c r="A107">
        <v>104</v>
      </c>
      <c r="B107" t="s">
        <v>76</v>
      </c>
      <c r="C107" s="2" t="s">
        <v>66</v>
      </c>
      <c r="E107">
        <v>3.0429216772786E-2</v>
      </c>
      <c r="F107">
        <v>41.590609454003797</v>
      </c>
      <c r="G107">
        <v>0.100269794038849</v>
      </c>
      <c r="I107">
        <f t="shared" si="18"/>
        <v>752.94774323121817</v>
      </c>
      <c r="J107">
        <f t="shared" si="19"/>
        <v>180.56300796911708</v>
      </c>
      <c r="K107" s="19">
        <f t="shared" si="20"/>
        <v>5.1960797914817123</v>
      </c>
      <c r="L107" s="2">
        <f>(F$169/(S2A!S107+273.15))-F$173</f>
        <v>7.2694616577758033</v>
      </c>
      <c r="M107" s="2">
        <f t="shared" si="21"/>
        <v>-2.073381866294091</v>
      </c>
      <c r="N107" s="2">
        <f t="shared" si="22"/>
        <v>-17.935829293201479</v>
      </c>
      <c r="O107" s="2">
        <f t="shared" si="23"/>
        <v>-7.7894316903961034</v>
      </c>
    </row>
    <row r="108" spans="1:15" x14ac:dyDescent="0.25">
      <c r="A108">
        <v>105</v>
      </c>
      <c r="B108" t="s">
        <v>77</v>
      </c>
      <c r="C108" s="2" t="s">
        <v>66</v>
      </c>
      <c r="E108">
        <v>2.1119433594536E-2</v>
      </c>
      <c r="F108">
        <v>30.8658926078582</v>
      </c>
      <c r="G108">
        <v>0.20753321240166001</v>
      </c>
      <c r="I108">
        <f t="shared" si="18"/>
        <v>466.22322396645541</v>
      </c>
      <c r="J108">
        <f t="shared" si="19"/>
        <v>111.80413044759122</v>
      </c>
      <c r="K108" s="19">
        <f t="shared" si="20"/>
        <v>4.7167485050080602</v>
      </c>
      <c r="L108" s="2">
        <f>(F$169/(S2A!S108+273.15))-F$173</f>
        <v>7.54264229023204</v>
      </c>
      <c r="M108" s="2">
        <f t="shared" si="21"/>
        <v>-2.8258937852239798</v>
      </c>
      <c r="N108" s="2">
        <f t="shared" si="22"/>
        <v>-24.445447969065572</v>
      </c>
      <c r="O108" s="2">
        <f t="shared" si="23"/>
        <v>-10.616523160618232</v>
      </c>
    </row>
    <row r="109" spans="1:15" x14ac:dyDescent="0.25">
      <c r="A109">
        <v>106</v>
      </c>
      <c r="B109" t="s">
        <v>78</v>
      </c>
      <c r="C109" s="2" t="s">
        <v>66</v>
      </c>
      <c r="E109">
        <v>0.62130047858238302</v>
      </c>
      <c r="F109">
        <v>49.6094578208101</v>
      </c>
      <c r="G109">
        <v>0.30637792180775902</v>
      </c>
      <c r="I109">
        <f t="shared" si="18"/>
        <v>113.70639838784155</v>
      </c>
      <c r="J109">
        <f t="shared" si="19"/>
        <v>27.267721435933225</v>
      </c>
      <c r="K109" s="19">
        <f t="shared" si="20"/>
        <v>3.3057036376618392</v>
      </c>
      <c r="L109" s="2">
        <f>(F$169/(S2A!S109+273.15))-F$173</f>
        <v>7.5309072500616061</v>
      </c>
      <c r="M109" s="2">
        <f t="shared" si="21"/>
        <v>-4.2252036123997669</v>
      </c>
      <c r="N109" s="2">
        <f t="shared" si="22"/>
        <v>-36.550204259513556</v>
      </c>
      <c r="O109" s="2">
        <f t="shared" si="23"/>
        <v>-15.873552022343468</v>
      </c>
    </row>
    <row r="110" spans="1:15" x14ac:dyDescent="0.25">
      <c r="A110">
        <v>107</v>
      </c>
      <c r="B110" t="s">
        <v>79</v>
      </c>
      <c r="C110" s="2" t="s">
        <v>66</v>
      </c>
      <c r="E110">
        <v>2.5459813135669002E-2</v>
      </c>
      <c r="F110">
        <v>35.797665597894699</v>
      </c>
      <c r="G110">
        <v>0.14593480834108899</v>
      </c>
      <c r="I110">
        <f t="shared" si="18"/>
        <v>587.28330464588214</v>
      </c>
      <c r="J110">
        <f t="shared" si="19"/>
        <v>140.83532485512762</v>
      </c>
      <c r="K110" s="19">
        <f t="shared" si="20"/>
        <v>4.9475912990122906</v>
      </c>
      <c r="L110" s="2">
        <f>(F$169/(S2A!S110+273.15))-F$173</f>
        <v>7.5782886809495675</v>
      </c>
      <c r="M110" s="2">
        <f t="shared" si="21"/>
        <v>-2.630697381937277</v>
      </c>
      <c r="N110" s="2">
        <f t="shared" si="22"/>
        <v>-22.756897767623503</v>
      </c>
      <c r="O110" s="2">
        <f t="shared" si="23"/>
        <v>-9.8831951257153179</v>
      </c>
    </row>
    <row r="111" spans="1:15" x14ac:dyDescent="0.25">
      <c r="A111">
        <v>108</v>
      </c>
      <c r="B111" t="s">
        <v>80</v>
      </c>
      <c r="C111" s="2" t="s">
        <v>66</v>
      </c>
      <c r="E111">
        <v>0.34559197917332202</v>
      </c>
      <c r="F111">
        <v>15.907447124778299</v>
      </c>
      <c r="G111">
        <v>0.23736914834089201</v>
      </c>
      <c r="I111">
        <f t="shared" si="18"/>
        <v>55.540083117630985</v>
      </c>
      <c r="J111">
        <f t="shared" si="19"/>
        <v>13.318964776410308</v>
      </c>
      <c r="K111" s="19">
        <f t="shared" si="20"/>
        <v>2.5891889426032115</v>
      </c>
      <c r="L111" s="2">
        <f>(F$169/(S2A!S111+273.15))-F$173</f>
        <v>4.5134112663205244</v>
      </c>
      <c r="M111" s="2">
        <f t="shared" si="21"/>
        <v>-1.9242223237173128</v>
      </c>
      <c r="N111" s="2">
        <f t="shared" si="22"/>
        <v>-16.645521831464645</v>
      </c>
      <c r="O111" s="2">
        <f t="shared" si="23"/>
        <v>-7.2290582798052059</v>
      </c>
    </row>
    <row r="112" spans="1:15" x14ac:dyDescent="0.25">
      <c r="A112">
        <v>109</v>
      </c>
      <c r="B112" t="s">
        <v>81</v>
      </c>
      <c r="C112" s="2" t="s">
        <v>66</v>
      </c>
      <c r="E112">
        <v>0.66780297750463302</v>
      </c>
      <c r="F112">
        <v>22.0775238249098</v>
      </c>
      <c r="G112">
        <v>0.433216683571297</v>
      </c>
      <c r="I112">
        <f t="shared" si="18"/>
        <v>41.046260766220939</v>
      </c>
      <c r="J112">
        <f t="shared" si="19"/>
        <v>9.8432280014918323</v>
      </c>
      <c r="K112" s="19">
        <f t="shared" si="20"/>
        <v>2.286783706199973</v>
      </c>
      <c r="L112" s="2">
        <f>(F$169/(S2A!S112+273.15))-F$173</f>
        <v>6.4186859500465339</v>
      </c>
      <c r="M112" s="2">
        <f t="shared" si="21"/>
        <v>-4.1319022438465609</v>
      </c>
      <c r="N112" s="2">
        <f t="shared" si="22"/>
        <v>-35.743098995212463</v>
      </c>
      <c r="O112" s="2">
        <f t="shared" si="23"/>
        <v>-15.523030659742437</v>
      </c>
    </row>
    <row r="113" spans="1:15" x14ac:dyDescent="0.25">
      <c r="A113">
        <v>110</v>
      </c>
      <c r="B113" t="s">
        <v>82</v>
      </c>
      <c r="C113" s="2" t="s">
        <v>66</v>
      </c>
      <c r="E113">
        <v>7.2445848532599999E-2</v>
      </c>
      <c r="F113">
        <v>30.396591908803199</v>
      </c>
      <c r="G113">
        <v>0.134708592212156</v>
      </c>
      <c r="I113">
        <f t="shared" si="18"/>
        <v>307.69503774691543</v>
      </c>
      <c r="J113">
        <f t="shared" si="19"/>
        <v>73.787778836190753</v>
      </c>
      <c r="K113" s="19">
        <f t="shared" si="20"/>
        <v>4.3011931194678938</v>
      </c>
      <c r="L113" s="2">
        <f>(F$169/(S2A!S113+273.15))-F$173</f>
        <v>7.8812110803823145</v>
      </c>
      <c r="M113" s="2">
        <f t="shared" si="21"/>
        <v>-3.5800179609144207</v>
      </c>
      <c r="N113" s="2">
        <f t="shared" si="22"/>
        <v>-30.969013502719903</v>
      </c>
      <c r="O113" s="2">
        <f t="shared" si="23"/>
        <v>-13.44967167421855</v>
      </c>
    </row>
    <row r="114" spans="1:15" x14ac:dyDescent="0.25">
      <c r="A114">
        <v>111</v>
      </c>
      <c r="B114" t="s">
        <v>83</v>
      </c>
      <c r="C114" s="2" t="s">
        <v>66</v>
      </c>
      <c r="E114">
        <v>5.8435774727159003E-2</v>
      </c>
      <c r="F114">
        <v>24.133588716452401</v>
      </c>
      <c r="G114">
        <v>0.11361929757084401</v>
      </c>
      <c r="I114">
        <f t="shared" si="18"/>
        <v>296.18049467387607</v>
      </c>
      <c r="J114">
        <f t="shared" si="19"/>
        <v>71.026497523711285</v>
      </c>
      <c r="K114" s="19">
        <f t="shared" si="20"/>
        <v>4.2630530119771297</v>
      </c>
      <c r="L114" s="2">
        <f>(F$169/(S2A!S114+273.15))-F$173</f>
        <v>7.4213061845422121</v>
      </c>
      <c r="M114" s="2">
        <f t="shared" si="21"/>
        <v>-3.1582531725650824</v>
      </c>
      <c r="N114" s="2">
        <f t="shared" si="22"/>
        <v>-27.32052917443843</v>
      </c>
      <c r="O114" s="2">
        <f t="shared" si="23"/>
        <v>-11.865155063135415</v>
      </c>
    </row>
    <row r="115" spans="1:15" x14ac:dyDescent="0.25">
      <c r="A115">
        <v>112</v>
      </c>
      <c r="B115" t="s">
        <v>84</v>
      </c>
      <c r="C115" s="2" t="s">
        <v>66</v>
      </c>
      <c r="E115">
        <v>6.6492675406859998E-3</v>
      </c>
      <c r="F115">
        <v>24.795844577037599</v>
      </c>
      <c r="G115">
        <v>3.8789850771024002E-2</v>
      </c>
      <c r="I115">
        <f t="shared" si="18"/>
        <v>1543.9489883287358</v>
      </c>
      <c r="J115">
        <f t="shared" si="19"/>
        <v>370.25155595413332</v>
      </c>
      <c r="K115" s="19">
        <f t="shared" si="20"/>
        <v>5.9141826555810315</v>
      </c>
      <c r="L115" s="2">
        <f>(F$169/(S2A!S115+273.15))-F$173</f>
        <v>7.3771349278249989</v>
      </c>
      <c r="M115" s="2">
        <f t="shared" si="21"/>
        <v>-1.4629522722439674</v>
      </c>
      <c r="N115" s="2">
        <f t="shared" si="22"/>
        <v>-12.65529647269868</v>
      </c>
      <c r="O115" s="2">
        <f t="shared" si="23"/>
        <v>-5.4961254249427238</v>
      </c>
    </row>
    <row r="116" spans="1:15" x14ac:dyDescent="0.25">
      <c r="A116">
        <v>113</v>
      </c>
      <c r="B116" t="s">
        <v>85</v>
      </c>
      <c r="C116" s="2" t="s">
        <v>66</v>
      </c>
      <c r="E116">
        <v>2.0899779212397E-2</v>
      </c>
      <c r="F116">
        <v>22.3935595536039</v>
      </c>
      <c r="G116">
        <v>0.11363823131093601</v>
      </c>
      <c r="I116">
        <f t="shared" si="18"/>
        <v>459.50479760491453</v>
      </c>
      <c r="J116">
        <f t="shared" si="19"/>
        <v>110.19299702755744</v>
      </c>
      <c r="K116" s="19">
        <f t="shared" si="20"/>
        <v>4.702233346855258</v>
      </c>
      <c r="L116" s="2">
        <f>(F$169/(S2A!S116+273.15))-F$173</f>
        <v>7.6965303336378046</v>
      </c>
      <c r="M116" s="2">
        <f t="shared" si="21"/>
        <v>-2.9942969867825466</v>
      </c>
      <c r="N116" s="2">
        <f t="shared" si="22"/>
        <v>-25.902223069053171</v>
      </c>
      <c r="O116" s="2">
        <f t="shared" si="23"/>
        <v>-11.249192547916904</v>
      </c>
    </row>
    <row r="117" spans="1:15" x14ac:dyDescent="0.25">
      <c r="A117">
        <v>114</v>
      </c>
      <c r="B117" t="s">
        <v>86</v>
      </c>
      <c r="C117" s="2" t="s">
        <v>66</v>
      </c>
      <c r="E117">
        <v>1.3518565799729E-2</v>
      </c>
      <c r="F117">
        <v>23.8700098546813</v>
      </c>
      <c r="G117">
        <v>6.3215889916233003E-2</v>
      </c>
      <c r="I117">
        <f t="shared" si="18"/>
        <v>816.53378835811463</v>
      </c>
      <c r="J117">
        <f t="shared" si="19"/>
        <v>195.81146003791719</v>
      </c>
      <c r="K117" s="19">
        <f t="shared" si="20"/>
        <v>5.2771522576886278</v>
      </c>
      <c r="L117" s="2">
        <f>(F$169/(S2A!S117+273.15))-F$173</f>
        <v>7.7059345225950171</v>
      </c>
      <c r="M117" s="2">
        <f t="shared" si="21"/>
        <v>-2.4287822649063893</v>
      </c>
      <c r="N117" s="2">
        <f t="shared" si="22"/>
        <v>-21.010227205072571</v>
      </c>
      <c r="O117" s="2">
        <f t="shared" si="23"/>
        <v>-9.124625738696599</v>
      </c>
    </row>
    <row r="118" spans="1:15" x14ac:dyDescent="0.25">
      <c r="A118">
        <v>115</v>
      </c>
      <c r="B118" t="s">
        <v>87</v>
      </c>
      <c r="C118" s="2" t="s">
        <v>66</v>
      </c>
      <c r="E118">
        <v>2.6990372420722001E-2</v>
      </c>
      <c r="F118">
        <v>23.425444440216399</v>
      </c>
      <c r="G118">
        <v>7.8494942508623003E-2</v>
      </c>
      <c r="I118">
        <f t="shared" si="18"/>
        <v>508.93528605671338</v>
      </c>
      <c r="J118">
        <f t="shared" si="19"/>
        <v>122.04683118866029</v>
      </c>
      <c r="K118" s="19">
        <f t="shared" si="20"/>
        <v>4.8044048332791434</v>
      </c>
      <c r="L118" s="2">
        <f>(F$169/(S2A!S118+273.15))-F$173</f>
        <v>7.2128832572462596</v>
      </c>
      <c r="M118" s="2">
        <f t="shared" si="21"/>
        <v>-2.4084784239671162</v>
      </c>
      <c r="N118" s="2">
        <f t="shared" si="22"/>
        <v>-20.834588442622113</v>
      </c>
      <c r="O118" s="2">
        <f t="shared" si="23"/>
        <v>-9.0483467933560497</v>
      </c>
    </row>
    <row r="119" spans="1:15" x14ac:dyDescent="0.25">
      <c r="A119">
        <v>116</v>
      </c>
      <c r="B119" t="s">
        <v>88</v>
      </c>
      <c r="C119" s="2" t="s">
        <v>66</v>
      </c>
      <c r="E119">
        <v>6.0947073229190997E-2</v>
      </c>
      <c r="F119">
        <v>33.284927670238297</v>
      </c>
      <c r="G119">
        <v>0.21409760960454599</v>
      </c>
      <c r="I119">
        <f t="shared" si="18"/>
        <v>291.38371821934965</v>
      </c>
      <c r="J119">
        <f t="shared" si="19"/>
        <v>69.876191419508316</v>
      </c>
      <c r="K119" s="19">
        <f t="shared" si="20"/>
        <v>4.2467249820563175</v>
      </c>
      <c r="L119" s="2">
        <f>(F$169/(S2A!S119+273.15))-F$173</f>
        <v>7.8089317300963454</v>
      </c>
      <c r="M119" s="2">
        <f t="shared" si="21"/>
        <v>-3.5622067480400279</v>
      </c>
      <c r="N119" s="2">
        <f t="shared" si="22"/>
        <v>-30.814937266782248</v>
      </c>
      <c r="O119" s="2">
        <f t="shared" si="23"/>
        <v>-13.382757215158403</v>
      </c>
    </row>
    <row r="120" spans="1:15" x14ac:dyDescent="0.25">
      <c r="A120">
        <v>117</v>
      </c>
      <c r="B120" t="s">
        <v>89</v>
      </c>
      <c r="C120" s="2" t="s">
        <v>66</v>
      </c>
      <c r="E120">
        <v>2.9967400418322999E-2</v>
      </c>
      <c r="F120">
        <v>32.434340129385902</v>
      </c>
      <c r="G120">
        <v>0.115157821225999</v>
      </c>
      <c r="I120">
        <f t="shared" si="18"/>
        <v>552.12042238251706</v>
      </c>
      <c r="J120">
        <f t="shared" si="19"/>
        <v>132.4029789886132</v>
      </c>
      <c r="K120" s="19">
        <f t="shared" si="20"/>
        <v>4.8858501431637853</v>
      </c>
      <c r="L120" s="2">
        <f>(F$169/(S2A!S120+273.15))-F$173</f>
        <v>7.2585261592873316</v>
      </c>
      <c r="M120" s="2">
        <f t="shared" si="21"/>
        <v>-2.3726760161235463</v>
      </c>
      <c r="N120" s="2">
        <f t="shared" si="22"/>
        <v>-20.52487903221061</v>
      </c>
      <c r="O120" s="2">
        <f t="shared" si="23"/>
        <v>-8.9138417054208237</v>
      </c>
    </row>
    <row r="121" spans="1:15" x14ac:dyDescent="0.25">
      <c r="A121">
        <v>118</v>
      </c>
      <c r="B121" t="s">
        <v>90</v>
      </c>
      <c r="C121" s="2" t="s">
        <v>66</v>
      </c>
      <c r="E121">
        <v>3.6313702722455002E-2</v>
      </c>
      <c r="F121">
        <v>33.138597425053902</v>
      </c>
      <c r="G121">
        <v>0.149642229033633</v>
      </c>
      <c r="I121">
        <f t="shared" si="18"/>
        <v>449.54355103037994</v>
      </c>
      <c r="J121">
        <f t="shared" si="19"/>
        <v>107.80420888018703</v>
      </c>
      <c r="K121" s="19">
        <f t="shared" si="20"/>
        <v>4.680316701128187</v>
      </c>
      <c r="L121" s="2">
        <f>(F$169/(S2A!S121+273.15))-F$173</f>
        <v>7.1095459553608311</v>
      </c>
      <c r="M121" s="2">
        <f t="shared" si="21"/>
        <v>-2.4292292542326441</v>
      </c>
      <c r="N121" s="2">
        <f t="shared" si="22"/>
        <v>-21.014093894746058</v>
      </c>
      <c r="O121" s="2">
        <f t="shared" si="23"/>
        <v>-9.1263050206850256</v>
      </c>
    </row>
    <row r="122" spans="1:15" x14ac:dyDescent="0.25">
      <c r="A122">
        <v>119</v>
      </c>
      <c r="B122" t="s">
        <v>91</v>
      </c>
      <c r="C122" s="2" t="s">
        <v>66</v>
      </c>
      <c r="E122">
        <v>9.0507264466349005E-2</v>
      </c>
      <c r="F122">
        <v>31.726614218117401</v>
      </c>
      <c r="G122">
        <v>0.13641151446695199</v>
      </c>
      <c r="I122">
        <f t="shared" si="18"/>
        <v>285.53312148468473</v>
      </c>
      <c r="J122">
        <f t="shared" si="19"/>
        <v>68.47317061982848</v>
      </c>
      <c r="K122" s="19">
        <f t="shared" si="20"/>
        <v>4.2264419987620103</v>
      </c>
      <c r="L122" s="2">
        <f>(F$169/(S2A!S122+273.15))-F$173</f>
        <v>8.0092540361358626</v>
      </c>
      <c r="M122" s="2">
        <f t="shared" si="21"/>
        <v>-3.7828120373738523</v>
      </c>
      <c r="N122" s="2">
        <f t="shared" si="22"/>
        <v>-32.72328752053506</v>
      </c>
      <c r="O122" s="2">
        <f t="shared" si="23"/>
        <v>-14.21154319990192</v>
      </c>
    </row>
    <row r="123" spans="1:15" x14ac:dyDescent="0.25">
      <c r="A123">
        <v>120</v>
      </c>
      <c r="B123" t="s">
        <v>92</v>
      </c>
      <c r="C123" s="2" t="s">
        <v>66</v>
      </c>
      <c r="E123">
        <v>1.9501971436014998E-2</v>
      </c>
      <c r="F123">
        <v>27.3691029999096</v>
      </c>
      <c r="G123">
        <v>0.17421087875165001</v>
      </c>
      <c r="I123">
        <f t="shared" si="18"/>
        <v>469.55197358814269</v>
      </c>
      <c r="J123">
        <f t="shared" si="19"/>
        <v>112.60239174775604</v>
      </c>
      <c r="K123" s="19">
        <f t="shared" si="20"/>
        <v>4.7238629565790777</v>
      </c>
      <c r="L123" s="2">
        <f>(F$169/(S2A!S123+273.15))-F$173</f>
        <v>7.7252634717231228</v>
      </c>
      <c r="M123" s="2">
        <f t="shared" si="21"/>
        <v>-3.001400515144045</v>
      </c>
      <c r="N123" s="2">
        <f t="shared" si="22"/>
        <v>-25.96367227633257</v>
      </c>
      <c r="O123" s="2">
        <f t="shared" si="23"/>
        <v>-11.275879599555676</v>
      </c>
    </row>
    <row r="124" spans="1:15" x14ac:dyDescent="0.25">
      <c r="A124">
        <v>121</v>
      </c>
      <c r="B124" t="s">
        <v>93</v>
      </c>
      <c r="C124" s="2" t="s">
        <v>66</v>
      </c>
      <c r="E124">
        <v>1.0245862929902001E-2</v>
      </c>
      <c r="F124">
        <v>28.390882774460302</v>
      </c>
      <c r="G124">
        <v>9.9800729254578002E-2</v>
      </c>
      <c r="I124">
        <f t="shared" si="18"/>
        <v>887.84625750056102</v>
      </c>
      <c r="J124">
        <f t="shared" si="19"/>
        <v>212.91277158286834</v>
      </c>
      <c r="K124" s="19">
        <f t="shared" si="20"/>
        <v>5.3608825587468205</v>
      </c>
      <c r="L124" s="2">
        <f>(F$169/(S2A!S124+273.15))-F$173</f>
        <v>7.2725224810258347</v>
      </c>
      <c r="M124" s="2">
        <f t="shared" si="21"/>
        <v>-1.9116399222790141</v>
      </c>
      <c r="N124" s="2">
        <f t="shared" si="22"/>
        <v>-16.536677528365175</v>
      </c>
      <c r="O124" s="2">
        <f t="shared" si="23"/>
        <v>-7.1817877995825006</v>
      </c>
    </row>
    <row r="125" spans="1:15" x14ac:dyDescent="0.25">
      <c r="A125">
        <v>122</v>
      </c>
      <c r="B125" t="s">
        <v>94</v>
      </c>
      <c r="C125" s="2" t="s">
        <v>66</v>
      </c>
      <c r="E125">
        <v>1.6060334655132999E-2</v>
      </c>
      <c r="F125">
        <v>25.677337633949701</v>
      </c>
      <c r="G125">
        <v>9.7798001314398003E-2</v>
      </c>
      <c r="I125">
        <f t="shared" si="18"/>
        <v>647.89959249905564</v>
      </c>
      <c r="J125">
        <f t="shared" si="19"/>
        <v>155.37160491584069</v>
      </c>
      <c r="K125" s="19">
        <f t="shared" si="20"/>
        <v>5.0458196986884607</v>
      </c>
      <c r="L125" s="2">
        <f>(F$169/(S2A!S125+273.15))-F$173</f>
        <v>7.9229660925944678</v>
      </c>
      <c r="M125" s="2">
        <f t="shared" si="21"/>
        <v>-2.8771463939060071</v>
      </c>
      <c r="N125" s="2">
        <f t="shared" si="22"/>
        <v>-24.888809635865115</v>
      </c>
      <c r="O125" s="2">
        <f t="shared" si="23"/>
        <v>-10.809072685996702</v>
      </c>
    </row>
    <row r="126" spans="1:15" x14ac:dyDescent="0.25">
      <c r="A126">
        <v>123</v>
      </c>
      <c r="B126" t="s">
        <v>95</v>
      </c>
      <c r="C126" s="2" t="s">
        <v>66</v>
      </c>
      <c r="E126">
        <v>1.2723973457701E-2</v>
      </c>
      <c r="F126">
        <v>24.124211333301702</v>
      </c>
      <c r="G126">
        <v>5.0331870450768999E-2</v>
      </c>
      <c r="I126">
        <f t="shared" si="18"/>
        <v>953.27940843570741</v>
      </c>
      <c r="J126">
        <f t="shared" si="19"/>
        <v>228.60417468482191</v>
      </c>
      <c r="K126" s="19">
        <f t="shared" si="20"/>
        <v>5.4319920131573127</v>
      </c>
      <c r="L126" s="2">
        <f>(F$169/(S2A!S126+273.15))-F$173</f>
        <v>7.6402493273740504</v>
      </c>
      <c r="M126" s="2">
        <f t="shared" si="21"/>
        <v>-2.2082573142167377</v>
      </c>
      <c r="N126" s="2">
        <f t="shared" si="22"/>
        <v>-19.102571922290117</v>
      </c>
      <c r="O126" s="2">
        <f t="shared" si="23"/>
        <v>-8.2961415760105925</v>
      </c>
    </row>
    <row r="127" spans="1:15" x14ac:dyDescent="0.25">
      <c r="A127">
        <v>124</v>
      </c>
      <c r="B127" t="s">
        <v>96</v>
      </c>
      <c r="C127" s="2" t="s">
        <v>66</v>
      </c>
      <c r="E127">
        <v>1.5267120335192E-2</v>
      </c>
      <c r="F127">
        <v>24.873865321977899</v>
      </c>
      <c r="G127">
        <v>3.9497712241837998E-2</v>
      </c>
      <c r="I127">
        <f t="shared" si="18"/>
        <v>1012.9283897577153</v>
      </c>
      <c r="J127">
        <f t="shared" si="19"/>
        <v>242.9084867524497</v>
      </c>
      <c r="K127" s="19">
        <f t="shared" si="20"/>
        <v>5.492684774683271</v>
      </c>
      <c r="L127" s="2">
        <f>(F$169/(S2A!S127+273.15))-F$173</f>
        <v>7.6087282354924533</v>
      </c>
      <c r="M127" s="2">
        <f t="shared" si="21"/>
        <v>-2.1160434608091823</v>
      </c>
      <c r="N127" s="2">
        <f t="shared" si="22"/>
        <v>-18.304874228453134</v>
      </c>
      <c r="O127" s="2">
        <f t="shared" si="23"/>
        <v>-7.9497058693502405</v>
      </c>
    </row>
    <row r="128" spans="1:15" x14ac:dyDescent="0.25">
      <c r="A128">
        <v>125</v>
      </c>
      <c r="B128" t="s">
        <v>97</v>
      </c>
      <c r="C128" s="2" t="s">
        <v>66</v>
      </c>
      <c r="E128">
        <v>1.0683877755053001E-2</v>
      </c>
      <c r="F128">
        <v>27.004915471850701</v>
      </c>
      <c r="G128">
        <v>7.604634924973E-2</v>
      </c>
      <c r="I128">
        <f t="shared" si="18"/>
        <v>947.41265669531515</v>
      </c>
      <c r="J128">
        <f t="shared" si="19"/>
        <v>227.1972797830492</v>
      </c>
      <c r="K128" s="19">
        <f t="shared" si="20"/>
        <v>5.4258187139894467</v>
      </c>
      <c r="L128" s="2">
        <f>(F$169/(S2A!S128+273.15))-F$173</f>
        <v>7.1903965420695162</v>
      </c>
      <c r="M128" s="2">
        <f t="shared" si="21"/>
        <v>-1.7645778280800695</v>
      </c>
      <c r="N128" s="2">
        <f t="shared" si="22"/>
        <v>-15.264514083737627</v>
      </c>
      <c r="O128" s="2">
        <f t="shared" si="23"/>
        <v>-6.6292942355017237</v>
      </c>
    </row>
    <row r="129" spans="1:15" x14ac:dyDescent="0.25">
      <c r="A129">
        <v>126</v>
      </c>
      <c r="B129" t="s">
        <v>98</v>
      </c>
      <c r="C129" s="2" t="s">
        <v>66</v>
      </c>
      <c r="E129">
        <v>6.5263515870120003E-3</v>
      </c>
      <c r="F129">
        <v>29.048184758084801</v>
      </c>
      <c r="G129">
        <v>5.0781896970456999E-2</v>
      </c>
      <c r="I129">
        <f t="shared" si="18"/>
        <v>1595.6193892207566</v>
      </c>
      <c r="J129">
        <f t="shared" si="19"/>
        <v>382.64253938147641</v>
      </c>
      <c r="K129" s="19">
        <f t="shared" si="20"/>
        <v>5.9471012358268034</v>
      </c>
      <c r="L129" s="2">
        <f>(F$169/(S2A!S129+273.15))-F$173</f>
        <v>8.2924232217623661</v>
      </c>
      <c r="M129" s="2">
        <f t="shared" si="21"/>
        <v>-2.3453219859355627</v>
      </c>
      <c r="N129" s="2">
        <f t="shared" si="22"/>
        <v>-20.288252473491028</v>
      </c>
      <c r="O129" s="2">
        <f t="shared" si="23"/>
        <v>-8.8110760966971533</v>
      </c>
    </row>
    <row r="130" spans="1:15" x14ac:dyDescent="0.25">
      <c r="A130">
        <v>127</v>
      </c>
      <c r="B130" t="s">
        <v>99</v>
      </c>
      <c r="C130" s="2" t="s">
        <v>66</v>
      </c>
      <c r="E130">
        <v>1.4163207192273E-2</v>
      </c>
      <c r="F130">
        <v>25.684283144588601</v>
      </c>
      <c r="G130">
        <v>0.188740194008826</v>
      </c>
      <c r="I130">
        <f t="shared" si="18"/>
        <v>496.76895371140017</v>
      </c>
      <c r="J130">
        <f t="shared" si="19"/>
        <v>119.12924549434057</v>
      </c>
      <c r="K130" s="19">
        <f t="shared" si="20"/>
        <v>4.7802090003264315</v>
      </c>
      <c r="L130" s="2">
        <f>(F$169/(S2A!S130+273.15))-F$173</f>
        <v>7.8697262194453579</v>
      </c>
      <c r="M130" s="2">
        <f t="shared" si="21"/>
        <v>-3.0895172191189264</v>
      </c>
      <c r="N130" s="2">
        <f t="shared" si="22"/>
        <v>-26.725927501028778</v>
      </c>
      <c r="O130" s="2">
        <f t="shared" si="23"/>
        <v>-11.606922837443163</v>
      </c>
    </row>
    <row r="131" spans="1:15" x14ac:dyDescent="0.25">
      <c r="A131">
        <v>128</v>
      </c>
      <c r="B131" t="s">
        <v>100</v>
      </c>
      <c r="C131" s="2" t="s">
        <v>66</v>
      </c>
      <c r="E131">
        <v>2.4790437315838999E-2</v>
      </c>
      <c r="F131">
        <v>31.3844594796373</v>
      </c>
      <c r="G131">
        <v>0.23780346188815599</v>
      </c>
      <c r="I131">
        <f t="shared" si="18"/>
        <v>408.75537171334275</v>
      </c>
      <c r="J131">
        <f t="shared" si="19"/>
        <v>98.022870914470687</v>
      </c>
      <c r="K131" s="19">
        <f t="shared" si="20"/>
        <v>4.585200828120743</v>
      </c>
      <c r="L131" s="2">
        <f>(F$169/(S2A!S131+273.15))-F$173</f>
        <v>7.8227492297015093</v>
      </c>
      <c r="M131" s="2">
        <f t="shared" si="21"/>
        <v>-3.2375484015807663</v>
      </c>
      <c r="N131" s="2">
        <f t="shared" si="22"/>
        <v>-28.006474062117356</v>
      </c>
      <c r="O131" s="2">
        <f t="shared" si="23"/>
        <v>-12.163057142744117</v>
      </c>
    </row>
    <row r="132" spans="1:15" x14ac:dyDescent="0.25">
      <c r="A132">
        <v>129</v>
      </c>
      <c r="B132" t="s">
        <v>101</v>
      </c>
      <c r="C132" s="2" t="s">
        <v>66</v>
      </c>
      <c r="E132">
        <v>0.29195490860475198</v>
      </c>
      <c r="F132">
        <v>33.4152953154287</v>
      </c>
      <c r="G132">
        <v>0.23849688730636501</v>
      </c>
      <c r="I132">
        <f t="shared" ref="I132:I162" si="24">F132/(SQRT(E132*G132))</f>
        <v>126.63275496903404</v>
      </c>
      <c r="J132">
        <f t="shared" ref="J132:J162" si="25">I132/4.17</f>
        <v>30.367567138857083</v>
      </c>
      <c r="K132" s="19">
        <f t="shared" ref="K132:K162" si="26">LN(J132)</f>
        <v>3.4133751684684843</v>
      </c>
      <c r="L132" s="2">
        <f>(F$169/(S2A!S132+273.15))-F$173</f>
        <v>7.4212222899612499</v>
      </c>
      <c r="M132" s="2">
        <f t="shared" ref="M132:M162" si="27">K132-L132</f>
        <v>-4.007847121492766</v>
      </c>
      <c r="N132" s="2">
        <f t="shared" ref="N132:N162" si="28">M132/F$165</f>
        <v>-34.669957798380331</v>
      </c>
      <c r="O132" s="2">
        <f t="shared" ref="O132:O162" si="29">LOG10(EXP(N132))</f>
        <v>-15.056971359655192</v>
      </c>
    </row>
    <row r="133" spans="1:15" x14ac:dyDescent="0.25">
      <c r="A133">
        <v>130</v>
      </c>
      <c r="B133" t="s">
        <v>102</v>
      </c>
      <c r="C133" s="2" t="s">
        <v>66</v>
      </c>
      <c r="E133">
        <v>1.5697819969393002E-2</v>
      </c>
      <c r="F133">
        <v>30.927044988924798</v>
      </c>
      <c r="G133">
        <v>0.18801599777544201</v>
      </c>
      <c r="I133">
        <f t="shared" si="24"/>
        <v>569.27400406554705</v>
      </c>
      <c r="J133">
        <f t="shared" si="25"/>
        <v>136.51654773754126</v>
      </c>
      <c r="K133" s="19">
        <f t="shared" si="26"/>
        <v>4.9164458361238479</v>
      </c>
      <c r="L133" s="2">
        <f>(F$169/(S2A!S133+273.15))-F$173</f>
        <v>7.1738708187128868</v>
      </c>
      <c r="M133" s="2">
        <f t="shared" si="27"/>
        <v>-2.2574249825890389</v>
      </c>
      <c r="N133" s="2">
        <f t="shared" si="28"/>
        <v>-19.527897773261582</v>
      </c>
      <c r="O133" s="2">
        <f t="shared" si="29"/>
        <v>-8.480858246098304</v>
      </c>
    </row>
    <row r="134" spans="1:15" x14ac:dyDescent="0.25">
      <c r="A134">
        <v>131</v>
      </c>
      <c r="B134" t="s">
        <v>103</v>
      </c>
      <c r="C134" s="2" t="s">
        <v>66</v>
      </c>
      <c r="E134">
        <v>8.2786837659880007E-3</v>
      </c>
      <c r="F134">
        <v>31.180952581721201</v>
      </c>
      <c r="G134">
        <v>0.24113672638241901</v>
      </c>
      <c r="I134">
        <f t="shared" si="24"/>
        <v>697.87405327030956</v>
      </c>
      <c r="J134">
        <f t="shared" si="25"/>
        <v>167.35588807441476</v>
      </c>
      <c r="K134" s="19">
        <f t="shared" si="26"/>
        <v>5.1201226112296911</v>
      </c>
      <c r="L134" s="2">
        <f>(F$169/(S2A!S134+273.15))-F$173</f>
        <v>7.3327451854405741</v>
      </c>
      <c r="M134" s="2">
        <f t="shared" si="27"/>
        <v>-2.2126225742108829</v>
      </c>
      <c r="N134" s="2">
        <f t="shared" si="28"/>
        <v>-19.140333686945354</v>
      </c>
      <c r="O134" s="2">
        <f t="shared" si="29"/>
        <v>-8.3125413020272898</v>
      </c>
    </row>
    <row r="135" spans="1:15" x14ac:dyDescent="0.25">
      <c r="A135">
        <v>132</v>
      </c>
      <c r="B135" t="s">
        <v>104</v>
      </c>
      <c r="C135" s="2" t="s">
        <v>66</v>
      </c>
      <c r="E135">
        <v>1.7360014539639E-2</v>
      </c>
      <c r="F135">
        <v>28.477847456177599</v>
      </c>
      <c r="G135">
        <v>0.20590464721169099</v>
      </c>
      <c r="I135">
        <f t="shared" si="24"/>
        <v>476.32024726603333</v>
      </c>
      <c r="J135">
        <f t="shared" si="25"/>
        <v>114.22547896067945</v>
      </c>
      <c r="K135" s="19">
        <f t="shared" si="26"/>
        <v>4.7381743805740912</v>
      </c>
      <c r="L135" s="2">
        <f>(F$169/(S2A!S135+273.15))-F$173</f>
        <v>7.5658964245029914</v>
      </c>
      <c r="M135" s="2">
        <f t="shared" si="27"/>
        <v>-2.8277220439289001</v>
      </c>
      <c r="N135" s="2">
        <f t="shared" si="28"/>
        <v>-24.461263355786336</v>
      </c>
      <c r="O135" s="2">
        <f t="shared" si="29"/>
        <v>-10.623391695800226</v>
      </c>
    </row>
    <row r="136" spans="1:15" x14ac:dyDescent="0.25">
      <c r="A136">
        <v>133</v>
      </c>
      <c r="B136" t="s">
        <v>105</v>
      </c>
      <c r="C136" s="2" t="s">
        <v>66</v>
      </c>
      <c r="E136">
        <v>2.0783554507461E-2</v>
      </c>
      <c r="F136">
        <v>31.932822012007499</v>
      </c>
      <c r="G136">
        <v>0.21405332717755299</v>
      </c>
      <c r="I136">
        <f t="shared" si="24"/>
        <v>478.7583885726151</v>
      </c>
      <c r="J136">
        <f t="shared" si="25"/>
        <v>114.81016512532736</v>
      </c>
      <c r="K136" s="19">
        <f t="shared" si="26"/>
        <v>4.743280026353335</v>
      </c>
      <c r="L136" s="2">
        <f>(F$169/(S2A!S136+273.15))-F$173</f>
        <v>7.5426050867111183</v>
      </c>
      <c r="M136" s="2">
        <f t="shared" si="27"/>
        <v>-2.7993250603577833</v>
      </c>
      <c r="N136" s="2">
        <f t="shared" si="28"/>
        <v>-24.215614708977366</v>
      </c>
      <c r="O136" s="2">
        <f t="shared" si="29"/>
        <v>-10.51670784400409</v>
      </c>
    </row>
    <row r="137" spans="1:15" x14ac:dyDescent="0.25">
      <c r="A137">
        <v>134</v>
      </c>
      <c r="B137" t="s">
        <v>106</v>
      </c>
      <c r="C137" s="2" t="s">
        <v>66</v>
      </c>
      <c r="E137">
        <v>1.6214068588848999E-2</v>
      </c>
      <c r="F137">
        <v>26.775718154745299</v>
      </c>
      <c r="G137">
        <v>9.3271760489077996E-2</v>
      </c>
      <c r="I137">
        <f t="shared" si="24"/>
        <v>688.5255137770514</v>
      </c>
      <c r="J137">
        <f t="shared" si="25"/>
        <v>165.11403208082768</v>
      </c>
      <c r="K137" s="19">
        <f t="shared" si="26"/>
        <v>5.1066363387186824</v>
      </c>
      <c r="L137" s="2">
        <f>(F$169/(S2A!S137+273.15))-F$173</f>
        <v>7.4547090799273317</v>
      </c>
      <c r="M137" s="2">
        <f t="shared" si="27"/>
        <v>-2.3480727412086493</v>
      </c>
      <c r="N137" s="2">
        <f t="shared" si="28"/>
        <v>-20.312047934330877</v>
      </c>
      <c r="O137" s="2">
        <f t="shared" si="29"/>
        <v>-8.821410334034244</v>
      </c>
    </row>
    <row r="138" spans="1:15" x14ac:dyDescent="0.25">
      <c r="A138">
        <v>135</v>
      </c>
      <c r="B138" t="s">
        <v>107</v>
      </c>
      <c r="C138" s="2" t="s">
        <v>66</v>
      </c>
      <c r="E138">
        <v>9.3044447000510001E-3</v>
      </c>
      <c r="F138">
        <v>22.932513889833398</v>
      </c>
      <c r="G138">
        <v>0.122693194580366</v>
      </c>
      <c r="I138">
        <f t="shared" si="24"/>
        <v>678.72867625847357</v>
      </c>
      <c r="J138">
        <f t="shared" si="25"/>
        <v>162.76467056558118</v>
      </c>
      <c r="K138" s="19">
        <f t="shared" si="26"/>
        <v>5.0923054187501586</v>
      </c>
      <c r="L138" s="2">
        <f>(F$169/(S2A!S138+273.15))-F$173</f>
        <v>7.9302462270088032</v>
      </c>
      <c r="M138" s="2">
        <f t="shared" si="27"/>
        <v>-2.8379408082586446</v>
      </c>
      <c r="N138" s="2">
        <f t="shared" si="28"/>
        <v>-24.549660971095541</v>
      </c>
      <c r="O138" s="2">
        <f t="shared" si="29"/>
        <v>-10.661782292342421</v>
      </c>
    </row>
    <row r="139" spans="1:15" x14ac:dyDescent="0.25">
      <c r="A139">
        <v>136</v>
      </c>
      <c r="B139" t="s">
        <v>108</v>
      </c>
      <c r="C139" s="2" t="s">
        <v>66</v>
      </c>
      <c r="E139">
        <v>2.703748804159E-3</v>
      </c>
      <c r="F139">
        <v>32.025305627929697</v>
      </c>
      <c r="G139">
        <v>0.14069810160620499</v>
      </c>
      <c r="I139">
        <f t="shared" si="24"/>
        <v>1641.9729340834892</v>
      </c>
      <c r="J139">
        <f t="shared" si="25"/>
        <v>393.75849738213174</v>
      </c>
      <c r="K139" s="19">
        <f t="shared" si="26"/>
        <v>5.9757377705600172</v>
      </c>
      <c r="L139" s="2">
        <f>(F$169/(S2A!S139+273.15))-F$173</f>
        <v>7.5849704421811666</v>
      </c>
      <c r="M139" s="2">
        <f t="shared" si="27"/>
        <v>-1.6092326716211494</v>
      </c>
      <c r="N139" s="2">
        <f t="shared" si="28"/>
        <v>-13.920697851394026</v>
      </c>
      <c r="O139" s="2">
        <f t="shared" si="29"/>
        <v>-6.0456822611028791</v>
      </c>
    </row>
    <row r="140" spans="1:15" x14ac:dyDescent="0.25">
      <c r="A140">
        <v>137</v>
      </c>
      <c r="B140" t="s">
        <v>109</v>
      </c>
      <c r="C140" s="2" t="s">
        <v>66</v>
      </c>
      <c r="E140">
        <v>1.0119186388033E-2</v>
      </c>
      <c r="F140">
        <v>26.9107730237018</v>
      </c>
      <c r="G140">
        <v>9.3832806639903996E-2</v>
      </c>
      <c r="I140">
        <f t="shared" si="24"/>
        <v>873.32526069478672</v>
      </c>
      <c r="J140">
        <f t="shared" si="25"/>
        <v>209.43051815222702</v>
      </c>
      <c r="K140" s="19">
        <f t="shared" si="26"/>
        <v>5.34439202875435</v>
      </c>
      <c r="L140" s="2">
        <f>(F$169/(S2A!S140+273.15))-F$173</f>
        <v>7.6602784786869478</v>
      </c>
      <c r="M140" s="2">
        <f t="shared" si="27"/>
        <v>-2.3158864499325977</v>
      </c>
      <c r="N140" s="2">
        <f t="shared" si="28"/>
        <v>-20.033619809105517</v>
      </c>
      <c r="O140" s="2">
        <f t="shared" si="29"/>
        <v>-8.7004905356422029</v>
      </c>
    </row>
    <row r="141" spans="1:15" x14ac:dyDescent="0.25">
      <c r="A141">
        <v>138</v>
      </c>
      <c r="B141" t="s">
        <v>110</v>
      </c>
      <c r="C141" s="2" t="s">
        <v>66</v>
      </c>
      <c r="E141">
        <v>9.412441667559E-3</v>
      </c>
      <c r="F141">
        <v>27.661222141582201</v>
      </c>
      <c r="G141">
        <v>4.2689372978526E-2</v>
      </c>
      <c r="I141">
        <f t="shared" si="24"/>
        <v>1379.9403938523171</v>
      </c>
      <c r="J141">
        <f t="shared" si="25"/>
        <v>330.92095775834946</v>
      </c>
      <c r="K141" s="19">
        <f t="shared" si="26"/>
        <v>5.8018795485470624</v>
      </c>
      <c r="L141" s="2">
        <f>(F$169/(S2A!S141+273.15))-F$173</f>
        <v>7.981015987234489</v>
      </c>
      <c r="M141" s="2">
        <f t="shared" si="27"/>
        <v>-2.1791364386874266</v>
      </c>
      <c r="N141" s="2">
        <f t="shared" si="28"/>
        <v>-18.850661234320299</v>
      </c>
      <c r="O141" s="2">
        <f t="shared" si="29"/>
        <v>-8.186738154292847</v>
      </c>
    </row>
    <row r="142" spans="1:15" x14ac:dyDescent="0.25">
      <c r="A142">
        <v>139</v>
      </c>
      <c r="B142" t="s">
        <v>111</v>
      </c>
      <c r="C142" s="2" t="s">
        <v>66</v>
      </c>
      <c r="E142">
        <v>0.107891356289256</v>
      </c>
      <c r="F142">
        <v>31.510867003623201</v>
      </c>
      <c r="G142">
        <v>0.184142845743067</v>
      </c>
      <c r="I142">
        <f t="shared" si="24"/>
        <v>223.55768368708027</v>
      </c>
      <c r="J142">
        <f t="shared" si="25"/>
        <v>53.610955320642752</v>
      </c>
      <c r="K142" s="19">
        <f t="shared" si="26"/>
        <v>3.9817534375024017</v>
      </c>
      <c r="L142" s="2">
        <f>(F$169/(S2A!S142+273.15))-F$173</f>
        <v>7.6106461620645049</v>
      </c>
      <c r="M142" s="2">
        <f t="shared" si="27"/>
        <v>-3.6288927245621032</v>
      </c>
      <c r="N142" s="2">
        <f t="shared" si="28"/>
        <v>-31.391805575796742</v>
      </c>
      <c r="O142" s="2">
        <f t="shared" si="29"/>
        <v>-13.633287938548257</v>
      </c>
    </row>
    <row r="143" spans="1:15" x14ac:dyDescent="0.25">
      <c r="A143">
        <v>140</v>
      </c>
      <c r="B143" t="s">
        <v>112</v>
      </c>
      <c r="C143" s="2" t="s">
        <v>66</v>
      </c>
      <c r="E143">
        <v>4.0426210398027997E-2</v>
      </c>
      <c r="F143">
        <v>29.2327774846853</v>
      </c>
      <c r="G143">
        <v>0.157170962557002</v>
      </c>
      <c r="I143">
        <f t="shared" si="24"/>
        <v>366.73504118773133</v>
      </c>
      <c r="J143">
        <f t="shared" si="25"/>
        <v>87.946053042621429</v>
      </c>
      <c r="K143" s="19">
        <f t="shared" si="26"/>
        <v>4.4767235928897007</v>
      </c>
      <c r="L143" s="2">
        <f>(F$169/(S2A!S143+273.15))-F$173</f>
        <v>7.6520281861691277</v>
      </c>
      <c r="M143" s="2">
        <f t="shared" si="27"/>
        <v>-3.175304593279427</v>
      </c>
      <c r="N143" s="2">
        <f t="shared" si="28"/>
        <v>-27.468032813835876</v>
      </c>
      <c r="O143" s="2">
        <f t="shared" si="29"/>
        <v>-11.929215079786372</v>
      </c>
    </row>
    <row r="144" spans="1:15" x14ac:dyDescent="0.25">
      <c r="A144">
        <v>141</v>
      </c>
      <c r="B144" t="s">
        <v>113</v>
      </c>
      <c r="C144" s="2" t="s">
        <v>66</v>
      </c>
      <c r="E144">
        <v>1.1114888900952E-2</v>
      </c>
      <c r="F144">
        <v>25.425157283851199</v>
      </c>
      <c r="G144">
        <v>0.116147329846347</v>
      </c>
      <c r="I144">
        <f t="shared" si="24"/>
        <v>707.63038058720224</v>
      </c>
      <c r="J144">
        <f t="shared" si="25"/>
        <v>169.69553491299814</v>
      </c>
      <c r="K144" s="19">
        <f t="shared" si="26"/>
        <v>5.1340058602440415</v>
      </c>
      <c r="L144" s="2">
        <f>(F$169/(S2A!S144+273.15))-F$173</f>
        <v>8.1550943687611515</v>
      </c>
      <c r="M144" s="2">
        <f t="shared" si="27"/>
        <v>-3.02108850851711</v>
      </c>
      <c r="N144" s="2">
        <f t="shared" si="28"/>
        <v>-26.133983637691266</v>
      </c>
      <c r="O144" s="2">
        <f t="shared" si="29"/>
        <v>-11.349844883999189</v>
      </c>
    </row>
    <row r="145" spans="1:15" x14ac:dyDescent="0.25">
      <c r="A145">
        <v>142</v>
      </c>
      <c r="B145" t="s">
        <v>114</v>
      </c>
      <c r="C145" s="2" t="s">
        <v>66</v>
      </c>
      <c r="E145">
        <v>4.3111465033235E-2</v>
      </c>
      <c r="F145">
        <v>24.0374524827287</v>
      </c>
      <c r="G145">
        <v>4.7422314237742999E-2</v>
      </c>
      <c r="I145">
        <f t="shared" si="24"/>
        <v>531.6192225501261</v>
      </c>
      <c r="J145">
        <f t="shared" si="25"/>
        <v>127.48662411274007</v>
      </c>
      <c r="K145" s="19">
        <f t="shared" si="26"/>
        <v>4.8480114501754699</v>
      </c>
      <c r="L145" s="2">
        <f>(F$169/(S2A!S145+273.15))-F$173</f>
        <v>8.6054750532182549</v>
      </c>
      <c r="M145" s="2">
        <f t="shared" si="27"/>
        <v>-3.757463603042785</v>
      </c>
      <c r="N145" s="2">
        <f t="shared" si="28"/>
        <v>-32.504010406944509</v>
      </c>
      <c r="O145" s="2">
        <f t="shared" si="29"/>
        <v>-14.116312359461871</v>
      </c>
    </row>
    <row r="146" spans="1:15" x14ac:dyDescent="0.25">
      <c r="A146">
        <v>143</v>
      </c>
      <c r="B146" t="s">
        <v>115</v>
      </c>
      <c r="C146" s="2" t="s">
        <v>66</v>
      </c>
      <c r="E146">
        <v>9.6243595058754003E-2</v>
      </c>
      <c r="F146">
        <v>31.988286828287301</v>
      </c>
      <c r="G146">
        <v>0.18148445462527199</v>
      </c>
      <c r="I146">
        <f t="shared" si="24"/>
        <v>242.03899869579638</v>
      </c>
      <c r="J146">
        <f t="shared" si="25"/>
        <v>58.042925346713758</v>
      </c>
      <c r="K146" s="19">
        <f t="shared" si="26"/>
        <v>4.0611828289979686</v>
      </c>
      <c r="L146" s="2">
        <f>(F$169/(S2A!S146+273.15))-F$173</f>
        <v>7.3989630825021706</v>
      </c>
      <c r="M146" s="2">
        <f t="shared" si="27"/>
        <v>-3.337780253504202</v>
      </c>
      <c r="N146" s="2">
        <f t="shared" si="28"/>
        <v>-28.873531604707633</v>
      </c>
      <c r="O146" s="2">
        <f t="shared" si="29"/>
        <v>-12.539615448983669</v>
      </c>
    </row>
    <row r="147" spans="1:15" x14ac:dyDescent="0.25">
      <c r="A147">
        <v>144</v>
      </c>
      <c r="B147" t="s">
        <v>116</v>
      </c>
      <c r="C147" s="2" t="s">
        <v>66</v>
      </c>
      <c r="E147">
        <v>2.6672488102842E-2</v>
      </c>
      <c r="F147">
        <v>30.907893831906499</v>
      </c>
      <c r="G147">
        <v>0.12889954362407</v>
      </c>
      <c r="I147">
        <f t="shared" si="24"/>
        <v>527.12298864906836</v>
      </c>
      <c r="J147">
        <f t="shared" si="25"/>
        <v>126.40839056332575</v>
      </c>
      <c r="K147" s="19">
        <f t="shared" si="26"/>
        <v>4.8395178605486029</v>
      </c>
      <c r="L147" s="2">
        <f>(F$169/(S2A!S147+273.15))-F$173</f>
        <v>7.3431466275244119</v>
      </c>
      <c r="M147" s="2">
        <f t="shared" si="27"/>
        <v>-2.5036287669758091</v>
      </c>
      <c r="N147" s="2">
        <f t="shared" si="28"/>
        <v>-21.657688295638486</v>
      </c>
      <c r="O147" s="2">
        <f t="shared" si="29"/>
        <v>-9.405814517576438</v>
      </c>
    </row>
    <row r="148" spans="1:15" x14ac:dyDescent="0.25">
      <c r="A148">
        <v>145</v>
      </c>
      <c r="B148" t="s">
        <v>117</v>
      </c>
      <c r="C148" s="2" t="s">
        <v>118</v>
      </c>
      <c r="E148">
        <v>20.631266586025401</v>
      </c>
      <c r="F148">
        <v>152.502374101832</v>
      </c>
      <c r="G148">
        <v>12.8714167928153</v>
      </c>
      <c r="I148">
        <f t="shared" si="24"/>
        <v>9.3583758328697151</v>
      </c>
      <c r="J148">
        <f t="shared" si="25"/>
        <v>2.2442148280263106</v>
      </c>
      <c r="K148" s="19">
        <f t="shared" si="26"/>
        <v>0.80835571749278012</v>
      </c>
      <c r="L148" s="2">
        <f>(F$169/(S2A!S148+273.15))-F$173</f>
        <v>3.5925816484767381</v>
      </c>
      <c r="M148" s="2">
        <f t="shared" si="27"/>
        <v>-2.7842259309839581</v>
      </c>
      <c r="N148" s="2">
        <f t="shared" si="28"/>
        <v>-24.084999402975416</v>
      </c>
      <c r="O148" s="2">
        <f t="shared" si="29"/>
        <v>-10.459982337355338</v>
      </c>
    </row>
    <row r="149" spans="1:15" x14ac:dyDescent="0.25">
      <c r="A149">
        <v>146</v>
      </c>
      <c r="B149" t="s">
        <v>119</v>
      </c>
      <c r="C149" s="2" t="s">
        <v>118</v>
      </c>
      <c r="E149">
        <v>12.5170327446115</v>
      </c>
      <c r="F149">
        <v>153.93133077517001</v>
      </c>
      <c r="G149">
        <v>8.4266493225411097</v>
      </c>
      <c r="I149">
        <f t="shared" si="24"/>
        <v>14.988178937111108</v>
      </c>
      <c r="J149">
        <f t="shared" si="25"/>
        <v>3.5942875148947504</v>
      </c>
      <c r="K149" s="19">
        <f t="shared" si="26"/>
        <v>1.2793457837411593</v>
      </c>
      <c r="L149" s="2">
        <f>(F$169/(S2A!S149+273.15))-F$173</f>
        <v>3.828289338284339</v>
      </c>
      <c r="M149" s="2">
        <f t="shared" si="27"/>
        <v>-2.5489435545431798</v>
      </c>
      <c r="N149" s="2">
        <f t="shared" si="28"/>
        <v>-22.04968472788218</v>
      </c>
      <c r="O149" s="2">
        <f t="shared" si="29"/>
        <v>-9.5760564050256356</v>
      </c>
    </row>
    <row r="150" spans="1:15" x14ac:dyDescent="0.25">
      <c r="A150">
        <v>147</v>
      </c>
      <c r="B150" t="s">
        <v>120</v>
      </c>
      <c r="C150" s="2" t="s">
        <v>118</v>
      </c>
      <c r="E150">
        <v>19.944118081175301</v>
      </c>
      <c r="F150">
        <v>144.24447593565199</v>
      </c>
      <c r="G150">
        <v>13.8934132606128</v>
      </c>
      <c r="I150">
        <f t="shared" si="24"/>
        <v>8.665373661503013</v>
      </c>
      <c r="J150">
        <f t="shared" si="25"/>
        <v>2.078027256955159</v>
      </c>
      <c r="K150" s="19">
        <f t="shared" si="26"/>
        <v>0.73141900950879546</v>
      </c>
      <c r="L150" s="2">
        <f>(F$169/(S2A!S150+273.15))-F$173</f>
        <v>3.9186574039177469</v>
      </c>
      <c r="M150" s="2">
        <f t="shared" si="27"/>
        <v>-3.1872383944089515</v>
      </c>
      <c r="N150" s="2">
        <f t="shared" si="28"/>
        <v>-27.571266387620689</v>
      </c>
      <c r="O150" s="2">
        <f t="shared" si="29"/>
        <v>-11.974048851228268</v>
      </c>
    </row>
    <row r="151" spans="1:15" x14ac:dyDescent="0.25">
      <c r="A151">
        <v>148</v>
      </c>
      <c r="B151" t="s">
        <v>121</v>
      </c>
      <c r="C151" s="2" t="s">
        <v>118</v>
      </c>
      <c r="E151">
        <v>87.206419229313298</v>
      </c>
      <c r="F151">
        <v>463.69529531041701</v>
      </c>
      <c r="G151">
        <v>51.962834699984199</v>
      </c>
      <c r="I151">
        <f t="shared" si="24"/>
        <v>6.8882998670833153</v>
      </c>
      <c r="J151">
        <f t="shared" si="25"/>
        <v>1.6518704717226176</v>
      </c>
      <c r="K151" s="19">
        <f t="shared" si="26"/>
        <v>0.50190826507723285</v>
      </c>
      <c r="L151" s="2">
        <f>(F$169/(S2A!S151+273.15))-F$173</f>
        <v>2.5708498424661919</v>
      </c>
      <c r="M151" s="2">
        <f t="shared" si="27"/>
        <v>-2.068941577388959</v>
      </c>
      <c r="N151" s="2">
        <f t="shared" si="28"/>
        <v>-17.897418489523869</v>
      </c>
      <c r="O151" s="2">
        <f t="shared" si="29"/>
        <v>-7.7727500903134485</v>
      </c>
    </row>
    <row r="152" spans="1:15" x14ac:dyDescent="0.25">
      <c r="A152">
        <v>149</v>
      </c>
      <c r="B152" t="s">
        <v>122</v>
      </c>
      <c r="C152" s="2" t="s">
        <v>118</v>
      </c>
      <c r="E152">
        <v>43.670680368471899</v>
      </c>
      <c r="F152">
        <v>306.036314939725</v>
      </c>
      <c r="G152">
        <v>26.1969755483284</v>
      </c>
      <c r="I152">
        <f t="shared" si="24"/>
        <v>9.0479961572258372</v>
      </c>
      <c r="J152">
        <f t="shared" si="25"/>
        <v>2.1697832511332944</v>
      </c>
      <c r="K152" s="19">
        <f t="shared" si="26"/>
        <v>0.77462727829323097</v>
      </c>
      <c r="L152" s="2">
        <f>(F$169/(S2A!S152+273.15))-F$173</f>
        <v>3.2881836213315694</v>
      </c>
      <c r="M152" s="2">
        <f t="shared" si="27"/>
        <v>-2.5135563430383385</v>
      </c>
      <c r="N152" s="2">
        <f t="shared" si="28"/>
        <v>-21.743566981300507</v>
      </c>
      <c r="O152" s="2">
        <f t="shared" si="29"/>
        <v>-9.4431111568725576</v>
      </c>
    </row>
    <row r="153" spans="1:15" x14ac:dyDescent="0.25">
      <c r="A153">
        <v>150</v>
      </c>
      <c r="B153" t="s">
        <v>13</v>
      </c>
      <c r="C153" s="2" t="s">
        <v>118</v>
      </c>
      <c r="E153">
        <v>18.192553510471399</v>
      </c>
      <c r="F153">
        <v>152.98568422554999</v>
      </c>
      <c r="G153">
        <v>9.7195879538450392</v>
      </c>
      <c r="I153">
        <f t="shared" si="24"/>
        <v>11.504825494470481</v>
      </c>
      <c r="J153">
        <f t="shared" si="25"/>
        <v>2.7589509579065901</v>
      </c>
      <c r="K153" s="19">
        <f t="shared" si="26"/>
        <v>1.0148505197624109</v>
      </c>
      <c r="L153" s="2">
        <f>(F$169/(S2A!S153+273.15))-F$173</f>
        <v>4.4417897426410686</v>
      </c>
      <c r="M153" s="2">
        <f t="shared" si="27"/>
        <v>-3.4269392228786577</v>
      </c>
      <c r="N153" s="2">
        <f t="shared" si="28"/>
        <v>-29.644802966078355</v>
      </c>
      <c r="O153" s="2">
        <f t="shared" si="29"/>
        <v>-12.874574345276983</v>
      </c>
    </row>
    <row r="154" spans="1:15" x14ac:dyDescent="0.25">
      <c r="A154">
        <v>151</v>
      </c>
      <c r="B154" t="s">
        <v>13</v>
      </c>
      <c r="C154" s="2" t="s">
        <v>118</v>
      </c>
      <c r="E154">
        <v>10.308339339661799</v>
      </c>
      <c r="F154">
        <v>120.179108931342</v>
      </c>
      <c r="G154">
        <v>7.7103398897906796</v>
      </c>
      <c r="I154">
        <f t="shared" si="24"/>
        <v>13.480247459533164</v>
      </c>
      <c r="J154">
        <f t="shared" si="25"/>
        <v>3.2326732516866099</v>
      </c>
      <c r="K154" s="19">
        <f t="shared" si="26"/>
        <v>1.1733094270370872</v>
      </c>
      <c r="L154" s="2">
        <f>(F$169/(S2A!S154+273.15))-F$173</f>
        <v>5.6346522205115779</v>
      </c>
      <c r="M154" s="2">
        <f t="shared" si="27"/>
        <v>-4.4613427934744907</v>
      </c>
      <c r="N154" s="2">
        <f t="shared" si="28"/>
        <v>-38.59293073939871</v>
      </c>
      <c r="O154" s="2">
        <f t="shared" si="29"/>
        <v>-16.760696860595246</v>
      </c>
    </row>
    <row r="155" spans="1:15" x14ac:dyDescent="0.25">
      <c r="A155">
        <v>152</v>
      </c>
      <c r="B155" t="s">
        <v>13</v>
      </c>
      <c r="C155" s="2" t="s">
        <v>118</v>
      </c>
      <c r="E155">
        <v>5.7027499046523502</v>
      </c>
      <c r="F155">
        <v>102.94091005368099</v>
      </c>
      <c r="G155">
        <v>2.74001977079527</v>
      </c>
      <c r="I155">
        <f t="shared" si="24"/>
        <v>26.041679647526518</v>
      </c>
      <c r="J155">
        <f t="shared" si="25"/>
        <v>6.24500710971859</v>
      </c>
      <c r="K155" s="19">
        <f t="shared" si="26"/>
        <v>1.8317822820426399</v>
      </c>
      <c r="L155" s="2">
        <f>(F$169/(S2A!S155+273.15))-F$173</f>
        <v>7.4828254177402656</v>
      </c>
      <c r="M155" s="2">
        <f t="shared" si="27"/>
        <v>-5.6510431356976252</v>
      </c>
      <c r="N155" s="2">
        <f t="shared" si="28"/>
        <v>-48.884456191155927</v>
      </c>
      <c r="O155" s="2">
        <f t="shared" si="29"/>
        <v>-21.230249574660274</v>
      </c>
    </row>
    <row r="156" spans="1:15" x14ac:dyDescent="0.25">
      <c r="A156">
        <v>153</v>
      </c>
      <c r="B156" t="s">
        <v>13</v>
      </c>
      <c r="C156" s="2" t="s">
        <v>118</v>
      </c>
      <c r="E156">
        <v>-9.2841270987200004E-4</v>
      </c>
      <c r="F156">
        <v>54.863555470716904</v>
      </c>
      <c r="G156">
        <v>4.8572265353556E-2</v>
      </c>
      <c r="I156" t="e">
        <f t="shared" si="24"/>
        <v>#NUM!</v>
      </c>
      <c r="J156" t="e">
        <f t="shared" si="25"/>
        <v>#NUM!</v>
      </c>
      <c r="K156" s="19" t="e">
        <f t="shared" si="26"/>
        <v>#NUM!</v>
      </c>
      <c r="L156" s="2" t="e">
        <f>(F$169/(S2A!S156+273.15))-F$173</f>
        <v>#NUM!</v>
      </c>
      <c r="M156" s="2" t="e">
        <f t="shared" si="27"/>
        <v>#NUM!</v>
      </c>
      <c r="N156" s="2" t="e">
        <f t="shared" si="28"/>
        <v>#NUM!</v>
      </c>
      <c r="O156" s="2" t="e">
        <f t="shared" si="29"/>
        <v>#NUM!</v>
      </c>
    </row>
    <row r="157" spans="1:15" x14ac:dyDescent="0.25">
      <c r="A157">
        <v>154</v>
      </c>
      <c r="B157" t="s">
        <v>13</v>
      </c>
      <c r="C157" s="2" t="s">
        <v>118</v>
      </c>
      <c r="E157">
        <v>3.0538434025792802</v>
      </c>
      <c r="F157">
        <v>66.714214810239199</v>
      </c>
      <c r="G157">
        <v>1.7747281842024301</v>
      </c>
      <c r="I157">
        <f t="shared" si="24"/>
        <v>28.656891160054911</v>
      </c>
      <c r="J157">
        <f t="shared" si="25"/>
        <v>6.8721561534903861</v>
      </c>
      <c r="K157" s="19">
        <f t="shared" si="26"/>
        <v>1.9274779075743091</v>
      </c>
      <c r="L157" s="2" t="e">
        <f>(F$169/(S2A!S157+273.15))-F$173</f>
        <v>#NUM!</v>
      </c>
      <c r="M157" s="2" t="e">
        <f t="shared" si="27"/>
        <v>#NUM!</v>
      </c>
      <c r="N157" s="2" t="e">
        <f t="shared" si="28"/>
        <v>#NUM!</v>
      </c>
      <c r="O157" s="2" t="e">
        <f t="shared" si="29"/>
        <v>#NUM!</v>
      </c>
    </row>
    <row r="158" spans="1:15" x14ac:dyDescent="0.25">
      <c r="A158">
        <v>155</v>
      </c>
      <c r="B158" t="s">
        <v>13</v>
      </c>
      <c r="C158" s="2" t="s">
        <v>118</v>
      </c>
      <c r="E158">
        <v>2.2038756736632501</v>
      </c>
      <c r="F158">
        <v>209.91821464955001</v>
      </c>
      <c r="G158">
        <v>1.36525346417171</v>
      </c>
      <c r="I158">
        <f t="shared" si="24"/>
        <v>121.01798984456576</v>
      </c>
      <c r="J158">
        <f t="shared" si="25"/>
        <v>29.021100682150063</v>
      </c>
      <c r="K158" s="19">
        <f t="shared" si="26"/>
        <v>3.3680231751361602</v>
      </c>
      <c r="L158" s="2">
        <f>(F$169/(S2A!S158+273.15))-F$173</f>
        <v>6.6059726387780326</v>
      </c>
      <c r="M158" s="2">
        <f t="shared" si="27"/>
        <v>-3.2379494636418724</v>
      </c>
      <c r="N158" s="2">
        <f t="shared" si="28"/>
        <v>-28.009943457109625</v>
      </c>
      <c r="O158" s="2">
        <f t="shared" si="29"/>
        <v>-12.164563881844803</v>
      </c>
    </row>
    <row r="159" spans="1:15" x14ac:dyDescent="0.25">
      <c r="A159">
        <v>156</v>
      </c>
      <c r="B159" t="s">
        <v>13</v>
      </c>
      <c r="C159" s="2" t="s">
        <v>118</v>
      </c>
      <c r="E159">
        <v>6.34436839705777</v>
      </c>
      <c r="F159">
        <v>175.468549449373</v>
      </c>
      <c r="G159">
        <v>4.8405978777671201</v>
      </c>
      <c r="I159">
        <f t="shared" si="24"/>
        <v>31.66325702522936</v>
      </c>
      <c r="J159">
        <f t="shared" si="25"/>
        <v>7.5931072002948108</v>
      </c>
      <c r="K159" s="19">
        <f t="shared" si="26"/>
        <v>2.0272408884370856</v>
      </c>
      <c r="L159" s="2" t="e">
        <f>(F$169/(S2A!S159+273.15))-F$173</f>
        <v>#NUM!</v>
      </c>
      <c r="M159" s="2" t="e">
        <f t="shared" si="27"/>
        <v>#NUM!</v>
      </c>
      <c r="N159" s="2" t="e">
        <f t="shared" si="28"/>
        <v>#NUM!</v>
      </c>
      <c r="O159" s="2" t="e">
        <f t="shared" si="29"/>
        <v>#NUM!</v>
      </c>
    </row>
    <row r="160" spans="1:15" x14ac:dyDescent="0.25">
      <c r="A160">
        <v>157</v>
      </c>
      <c r="B160" t="s">
        <v>13</v>
      </c>
      <c r="C160" s="2" t="s">
        <v>118</v>
      </c>
      <c r="E160">
        <v>2.5638355281109702</v>
      </c>
      <c r="F160">
        <v>70.977872576721097</v>
      </c>
      <c r="G160">
        <v>1.7727745971695399</v>
      </c>
      <c r="I160">
        <f t="shared" si="24"/>
        <v>33.292862520600629</v>
      </c>
      <c r="J160">
        <f t="shared" si="25"/>
        <v>7.9838998850361218</v>
      </c>
      <c r="K160" s="19">
        <f t="shared" si="26"/>
        <v>2.0774269994811596</v>
      </c>
      <c r="L160" s="2" t="e">
        <f>(F$169/(S2A!S160+273.15))-F$173</f>
        <v>#NUM!</v>
      </c>
      <c r="M160" s="2" t="e">
        <f t="shared" si="27"/>
        <v>#NUM!</v>
      </c>
      <c r="N160" s="2" t="e">
        <f t="shared" si="28"/>
        <v>#NUM!</v>
      </c>
      <c r="O160" s="2" t="e">
        <f t="shared" si="29"/>
        <v>#NUM!</v>
      </c>
    </row>
    <row r="161" spans="1:15" x14ac:dyDescent="0.25">
      <c r="A161">
        <v>158</v>
      </c>
      <c r="B161" t="s">
        <v>13</v>
      </c>
      <c r="C161" s="2" t="s">
        <v>118</v>
      </c>
      <c r="E161">
        <v>3.2277218344534901</v>
      </c>
      <c r="F161">
        <v>82.366043970757602</v>
      </c>
      <c r="G161">
        <v>2.1492340799458001</v>
      </c>
      <c r="I161">
        <f t="shared" si="24"/>
        <v>31.272190146255738</v>
      </c>
      <c r="J161">
        <f t="shared" si="25"/>
        <v>7.4993261741620474</v>
      </c>
      <c r="K161" s="19">
        <f t="shared" si="26"/>
        <v>2.0148131730610404</v>
      </c>
      <c r="L161" s="2" t="e">
        <f>(F$169/(S2A!S161+273.15))-F$173</f>
        <v>#NUM!</v>
      </c>
      <c r="M161" s="2" t="e">
        <f t="shared" si="27"/>
        <v>#NUM!</v>
      </c>
      <c r="N161" s="2" t="e">
        <f t="shared" si="28"/>
        <v>#NUM!</v>
      </c>
      <c r="O161" s="2" t="e">
        <f t="shared" si="29"/>
        <v>#NUM!</v>
      </c>
    </row>
    <row r="162" spans="1:15" x14ac:dyDescent="0.25">
      <c r="A162">
        <v>159</v>
      </c>
      <c r="B162" t="s">
        <v>13</v>
      </c>
      <c r="C162" s="2" t="s">
        <v>118</v>
      </c>
      <c r="E162">
        <v>4.0938661672578096</v>
      </c>
      <c r="F162">
        <v>119.997811478982</v>
      </c>
      <c r="G162">
        <v>2.2700626739212701</v>
      </c>
      <c r="I162">
        <f t="shared" si="24"/>
        <v>39.362944789399158</v>
      </c>
      <c r="J162">
        <f t="shared" si="25"/>
        <v>9.4395551053715003</v>
      </c>
      <c r="K162" s="19">
        <f t="shared" si="26"/>
        <v>2.2449088503785455</v>
      </c>
      <c r="L162" s="2">
        <f>(F$169/(S2A!S162+273.15))-F$173</f>
        <v>8.9861812956174791</v>
      </c>
      <c r="M162" s="2">
        <f t="shared" si="27"/>
        <v>-6.7412724452389341</v>
      </c>
      <c r="N162" s="2">
        <f t="shared" si="28"/>
        <v>-58.315505581651685</v>
      </c>
      <c r="O162" s="2">
        <f t="shared" si="29"/>
        <v>-25.326102283509609</v>
      </c>
    </row>
    <row r="163" spans="1:15" x14ac:dyDescent="0.25">
      <c r="F163" s="9"/>
      <c r="G163" s="9"/>
      <c r="H163" s="9"/>
    </row>
    <row r="164" spans="1:15" ht="45" x14ac:dyDescent="0.25">
      <c r="F164" s="17" t="s">
        <v>139</v>
      </c>
      <c r="G164" s="17" t="s">
        <v>140</v>
      </c>
      <c r="H164" s="17" t="s">
        <v>141</v>
      </c>
    </row>
    <row r="165" spans="1:15" x14ac:dyDescent="0.25">
      <c r="F165" s="19">
        <v>0.11559999999999999</v>
      </c>
      <c r="G165" s="8">
        <f>0.1156+0.005</f>
        <v>0.1206</v>
      </c>
      <c r="H165">
        <f>0.1156-0.005</f>
        <v>0.11059999999999999</v>
      </c>
    </row>
    <row r="166" spans="1:15" x14ac:dyDescent="0.25">
      <c r="F166" s="19"/>
    </row>
    <row r="167" spans="1:15" x14ac:dyDescent="0.25">
      <c r="F167" s="19"/>
    </row>
    <row r="168" spans="1:15" ht="45" x14ac:dyDescent="0.25">
      <c r="F168" s="17" t="s">
        <v>145</v>
      </c>
      <c r="G168" s="20" t="s">
        <v>146</v>
      </c>
      <c r="H168" s="20" t="s">
        <v>147</v>
      </c>
    </row>
    <row r="169" spans="1:15" x14ac:dyDescent="0.25">
      <c r="F169" s="19">
        <v>13860</v>
      </c>
      <c r="G169" s="8">
        <f>13860+708</f>
        <v>14568</v>
      </c>
      <c r="H169">
        <f>13860-708</f>
        <v>13152</v>
      </c>
    </row>
    <row r="170" spans="1:15" x14ac:dyDescent="0.25">
      <c r="F170" s="19"/>
    </row>
    <row r="171" spans="1:15" x14ac:dyDescent="0.25">
      <c r="F171" s="19"/>
    </row>
    <row r="172" spans="1:15" ht="45" x14ac:dyDescent="0.25">
      <c r="F172" s="17" t="s">
        <v>148</v>
      </c>
      <c r="G172" s="20" t="s">
        <v>149</v>
      </c>
      <c r="H172" s="20" t="s">
        <v>150</v>
      </c>
    </row>
    <row r="173" spans="1:15" x14ac:dyDescent="0.25">
      <c r="F173" s="19">
        <v>6.125</v>
      </c>
      <c r="G173" s="8">
        <f>6.125 + 0.484</f>
        <v>6.609</v>
      </c>
      <c r="H173">
        <f>6.125 - 0.484</f>
        <v>5.641</v>
      </c>
    </row>
  </sheetData>
  <sortState xmlns:xlrd2="http://schemas.microsoft.com/office/spreadsheetml/2017/richdata2" ref="A4:O162">
    <sortCondition ref="A4:A162"/>
  </sortState>
  <mergeCells count="1">
    <mergeCell ref="Q18:U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6"/>
  <sheetViews>
    <sheetView zoomScale="85" zoomScaleNormal="85" workbookViewId="0"/>
  </sheetViews>
  <sheetFormatPr baseColWidth="10" defaultRowHeight="15" x14ac:dyDescent="0.25"/>
  <cols>
    <col min="2" max="2" width="31.7109375" bestFit="1" customWidth="1"/>
    <col min="5" max="5" width="17.140625" style="2" customWidth="1"/>
  </cols>
  <sheetData>
    <row r="1" spans="1:16" x14ac:dyDescent="0.25">
      <c r="A1" s="18" t="s">
        <v>176</v>
      </c>
    </row>
    <row r="2" spans="1:16" x14ac:dyDescent="0.25">
      <c r="A2" s="18"/>
    </row>
    <row r="3" spans="1:16" ht="15.75" thickBot="1" x14ac:dyDescent="0.3">
      <c r="A3" s="60" t="s">
        <v>0</v>
      </c>
      <c r="B3" s="60" t="s">
        <v>4</v>
      </c>
      <c r="C3" s="60" t="s">
        <v>5</v>
      </c>
      <c r="D3" s="60" t="s">
        <v>152</v>
      </c>
      <c r="E3" s="59" t="s">
        <v>6</v>
      </c>
      <c r="F3" s="60" t="s">
        <v>258</v>
      </c>
      <c r="G3" s="60" t="s">
        <v>260</v>
      </c>
      <c r="H3" s="60" t="s">
        <v>259</v>
      </c>
      <c r="I3" s="55" t="s">
        <v>260</v>
      </c>
    </row>
    <row r="4" spans="1:16" ht="15.75" x14ac:dyDescent="0.25">
      <c r="A4" s="43">
        <v>1</v>
      </c>
      <c r="B4" s="43" t="s">
        <v>7</v>
      </c>
      <c r="C4" s="43" t="s">
        <v>1</v>
      </c>
      <c r="D4" s="61">
        <v>709.33515760110299</v>
      </c>
      <c r="E4" s="11">
        <v>4.6830419876716398</v>
      </c>
      <c r="F4" s="62">
        <v>-17.974641750527734</v>
      </c>
      <c r="G4" s="63">
        <v>1.7038408378166512</v>
      </c>
      <c r="H4" s="62">
        <v>-2.9959059867212705</v>
      </c>
      <c r="I4" s="63">
        <v>1.7038408378166512</v>
      </c>
      <c r="L4" s="95"/>
      <c r="M4" s="95"/>
      <c r="N4" s="95"/>
      <c r="O4" s="95"/>
      <c r="P4" s="95"/>
    </row>
    <row r="5" spans="1:16" ht="15.75" x14ac:dyDescent="0.25">
      <c r="A5" s="43">
        <v>2</v>
      </c>
      <c r="B5" s="43" t="s">
        <v>8</v>
      </c>
      <c r="C5" s="43" t="s">
        <v>1</v>
      </c>
      <c r="D5" s="61">
        <v>579.30107974242549</v>
      </c>
      <c r="E5" s="11">
        <v>0.84193077513102199</v>
      </c>
      <c r="F5" s="62">
        <v>-21.993933665594792</v>
      </c>
      <c r="G5" s="63">
        <v>7.2264855898102116</v>
      </c>
      <c r="H5" s="62">
        <v>-3.1438833453003419</v>
      </c>
      <c r="I5" s="63">
        <v>7.2264855898102116</v>
      </c>
    </row>
    <row r="6" spans="1:16" ht="15.75" x14ac:dyDescent="0.25">
      <c r="A6" s="43">
        <v>3</v>
      </c>
      <c r="B6" s="43" t="s">
        <v>9</v>
      </c>
      <c r="C6" s="43" t="s">
        <v>1</v>
      </c>
      <c r="D6" s="61">
        <v>680.6496557140822</v>
      </c>
      <c r="E6" s="11">
        <v>3.3388326427366102</v>
      </c>
      <c r="F6" s="62">
        <v>-19.0798351964762</v>
      </c>
      <c r="G6" s="63">
        <v>2.1318649740615307</v>
      </c>
      <c r="H6" s="62">
        <v>-3.3396086914748775</v>
      </c>
      <c r="I6" s="63">
        <v>2.1318649740615307</v>
      </c>
      <c r="P6" s="22"/>
    </row>
    <row r="7" spans="1:16" ht="15.75" x14ac:dyDescent="0.25">
      <c r="A7" s="43">
        <v>4</v>
      </c>
      <c r="B7" s="43" t="s">
        <v>10</v>
      </c>
      <c r="C7" s="43" t="s">
        <v>1</v>
      </c>
      <c r="D7" s="61">
        <v>782.88051302107135</v>
      </c>
      <c r="E7" s="11">
        <v>10.251202941096601</v>
      </c>
      <c r="F7" s="62">
        <v>-15.090339763652477</v>
      </c>
      <c r="G7" s="63">
        <v>1.1924976447736837</v>
      </c>
      <c r="H7" s="62">
        <v>-1.8742671338137509</v>
      </c>
      <c r="I7" s="63">
        <v>1.1924976447736837</v>
      </c>
      <c r="P7" s="22"/>
    </row>
    <row r="8" spans="1:16" ht="15.75" x14ac:dyDescent="0.25">
      <c r="A8" s="43">
        <v>5</v>
      </c>
      <c r="B8" s="43" t="s">
        <v>11</v>
      </c>
      <c r="C8" s="43" t="s">
        <v>1</v>
      </c>
      <c r="D8" s="61">
        <v>826.29272043509047</v>
      </c>
      <c r="E8" s="11">
        <v>15.4970794665865</v>
      </c>
      <c r="F8" s="62">
        <v>-13.681931419154301</v>
      </c>
      <c r="G8" s="63">
        <v>1.1019489117161425</v>
      </c>
      <c r="H8" s="62">
        <v>-1.3966523899152516</v>
      </c>
      <c r="I8" s="63">
        <v>1.1019489117161425</v>
      </c>
      <c r="P8" s="22"/>
    </row>
    <row r="9" spans="1:16" ht="15.75" x14ac:dyDescent="0.25">
      <c r="A9" s="43">
        <v>6</v>
      </c>
      <c r="B9" s="43" t="s">
        <v>12</v>
      </c>
      <c r="C9" s="43" t="s">
        <v>1</v>
      </c>
      <c r="D9" s="61">
        <v>660.76758031124473</v>
      </c>
      <c r="E9" s="11">
        <v>2.6089046285964899</v>
      </c>
      <c r="F9" s="62">
        <v>-19.758537009345172</v>
      </c>
      <c r="G9" s="63">
        <v>2.5784587572838622</v>
      </c>
      <c r="H9" s="62">
        <v>-3.4626787381033779</v>
      </c>
      <c r="I9" s="63">
        <v>2.5784587572838622</v>
      </c>
      <c r="P9" s="22"/>
    </row>
    <row r="10" spans="1:16" ht="15.75" x14ac:dyDescent="0.25">
      <c r="A10" s="43">
        <v>28</v>
      </c>
      <c r="B10" s="43" t="s">
        <v>15</v>
      </c>
      <c r="C10" s="43" t="s">
        <v>3</v>
      </c>
      <c r="D10" s="61">
        <v>1990.4286338044121</v>
      </c>
      <c r="E10" s="11">
        <v>2726.2271088023099</v>
      </c>
      <c r="F10" s="62">
        <v>-4.8723030494289175</v>
      </c>
      <c r="G10" s="63">
        <v>0.65521602720597583</v>
      </c>
      <c r="H10" s="62">
        <v>-2.8828704521642914</v>
      </c>
      <c r="I10" s="63">
        <v>0.65521602720597583</v>
      </c>
    </row>
    <row r="11" spans="1:16" ht="15.75" x14ac:dyDescent="0.25">
      <c r="A11" s="43">
        <v>29</v>
      </c>
      <c r="B11" s="43" t="s">
        <v>16</v>
      </c>
      <c r="C11" s="43" t="s">
        <v>3</v>
      </c>
      <c r="D11" s="61">
        <v>969.14313382936268</v>
      </c>
      <c r="E11" s="11">
        <v>49.235195926154901</v>
      </c>
      <c r="F11" s="62">
        <v>-13.172690279882199</v>
      </c>
      <c r="G11" s="63">
        <v>1.0716636480929089</v>
      </c>
      <c r="H11" s="62">
        <v>-1.4891105486403191</v>
      </c>
      <c r="I11" s="63">
        <v>1.0716636480929089</v>
      </c>
    </row>
    <row r="12" spans="1:16" ht="15.75" x14ac:dyDescent="0.25">
      <c r="A12" s="43">
        <v>30</v>
      </c>
      <c r="B12" s="43" t="s">
        <v>17</v>
      </c>
      <c r="C12" s="43" t="s">
        <v>3</v>
      </c>
      <c r="D12" s="61">
        <v>834.05790992486948</v>
      </c>
      <c r="E12" s="11">
        <v>16.629105768592598</v>
      </c>
      <c r="F12" s="62">
        <v>-15.050178939619322</v>
      </c>
      <c r="G12" s="63">
        <v>1.1206227404842626</v>
      </c>
      <c r="H12" s="62">
        <v>-0.92171499700870818</v>
      </c>
      <c r="I12" s="63">
        <v>1.1206227404842626</v>
      </c>
    </row>
    <row r="13" spans="1:16" ht="15.75" x14ac:dyDescent="0.25">
      <c r="A13" s="43">
        <v>31</v>
      </c>
      <c r="B13" s="43" t="s">
        <v>18</v>
      </c>
      <c r="C13" s="43" t="s">
        <v>3</v>
      </c>
      <c r="D13" s="61">
        <v>650.32418869083017</v>
      </c>
      <c r="E13" s="11">
        <v>2.28210176526777</v>
      </c>
      <c r="F13" s="62">
        <v>-21.854338731814657</v>
      </c>
      <c r="G13" s="63">
        <v>2.6824916052423999</v>
      </c>
      <c r="H13" s="62">
        <v>-3.2485389567814593</v>
      </c>
      <c r="I13" s="63">
        <v>2.6824916052423982</v>
      </c>
    </row>
    <row r="14" spans="1:16" ht="15.75" x14ac:dyDescent="0.25">
      <c r="A14" s="43">
        <v>32</v>
      </c>
      <c r="B14" s="43" t="s">
        <v>19</v>
      </c>
      <c r="C14" s="43" t="s">
        <v>3</v>
      </c>
      <c r="D14" s="61">
        <v>1037.5531105657928</v>
      </c>
      <c r="E14" s="11">
        <v>78.332407741975203</v>
      </c>
      <c r="F14" s="62">
        <v>-10.246977256783385</v>
      </c>
      <c r="G14" s="63">
        <v>0.93199008337993028</v>
      </c>
      <c r="H14" s="62">
        <v>0.38582221179777854</v>
      </c>
      <c r="I14" s="63">
        <v>0.93199008337993028</v>
      </c>
    </row>
    <row r="15" spans="1:16" ht="15.75" x14ac:dyDescent="0.25">
      <c r="A15" s="43">
        <v>33</v>
      </c>
      <c r="B15" s="43" t="s">
        <v>20</v>
      </c>
      <c r="C15" s="43" t="s">
        <v>3</v>
      </c>
      <c r="D15" s="61">
        <v>1306.6045108454746</v>
      </c>
      <c r="E15" s="11">
        <v>329.34514386889799</v>
      </c>
      <c r="F15" s="62">
        <v>-5.4352728466136382</v>
      </c>
      <c r="G15" s="63">
        <v>0.80436986703122482</v>
      </c>
      <c r="H15" s="62">
        <v>1.8935300270322708</v>
      </c>
      <c r="I15" s="63">
        <v>0.80436986703122482</v>
      </c>
    </row>
    <row r="16" spans="1:16" ht="15.75" x14ac:dyDescent="0.25">
      <c r="A16" s="43">
        <v>34</v>
      </c>
      <c r="B16" s="43" t="s">
        <v>21</v>
      </c>
      <c r="C16" s="43" t="s">
        <v>3</v>
      </c>
      <c r="D16" s="61">
        <v>728.96199493961706</v>
      </c>
      <c r="E16" s="11">
        <v>5.8373300604504204</v>
      </c>
      <c r="F16" s="62">
        <v>-19.133074481566151</v>
      </c>
      <c r="G16" s="63">
        <v>1.4892652907124178</v>
      </c>
      <c r="H16" s="62">
        <v>-2.6481059362655408</v>
      </c>
      <c r="I16" s="63">
        <v>1.4892652907124178</v>
      </c>
    </row>
    <row r="17" spans="1:11" ht="15.75" x14ac:dyDescent="0.25">
      <c r="A17" s="43">
        <v>35</v>
      </c>
      <c r="B17" s="43" t="s">
        <v>22</v>
      </c>
      <c r="C17" s="43" t="s">
        <v>3</v>
      </c>
      <c r="D17" s="61">
        <v>706.47124940959918</v>
      </c>
      <c r="E17" s="11">
        <v>4.5315331381807002</v>
      </c>
      <c r="F17" s="62">
        <v>-19.552745185313981</v>
      </c>
      <c r="G17" s="63">
        <v>1.6828051551845871</v>
      </c>
      <c r="H17" s="62">
        <v>-2.4968199141287606</v>
      </c>
      <c r="I17" s="63">
        <v>1.6828051551845871</v>
      </c>
      <c r="K17" s="24"/>
    </row>
    <row r="18" spans="1:11" ht="15.75" x14ac:dyDescent="0.25">
      <c r="A18" s="43">
        <v>36</v>
      </c>
      <c r="B18" s="43" t="s">
        <v>23</v>
      </c>
      <c r="C18" s="43" t="s">
        <v>3</v>
      </c>
      <c r="D18" s="61">
        <v>741.2957812563883</v>
      </c>
      <c r="E18" s="11">
        <v>6.6749864278358197</v>
      </c>
      <c r="F18" s="62">
        <v>-18.553624354971195</v>
      </c>
      <c r="G18" s="63">
        <v>1.410773600469756</v>
      </c>
      <c r="H18" s="62">
        <v>-2.3708093003007349</v>
      </c>
      <c r="I18" s="63">
        <v>1.410773600469756</v>
      </c>
    </row>
    <row r="19" spans="1:11" ht="15.75" x14ac:dyDescent="0.25">
      <c r="A19" s="43">
        <v>37</v>
      </c>
      <c r="B19" s="43" t="s">
        <v>24</v>
      </c>
      <c r="C19" s="43" t="s">
        <v>3</v>
      </c>
      <c r="D19" s="61">
        <v>645.00118593772845</v>
      </c>
      <c r="E19" s="11">
        <v>2.1291235095888998</v>
      </c>
      <c r="F19" s="62">
        <v>-21.121317362999552</v>
      </c>
      <c r="G19" s="63">
        <v>2.8215246848862723</v>
      </c>
      <c r="H19" s="62">
        <v>-2.3584540125759901</v>
      </c>
      <c r="I19" s="63">
        <v>2.8215246848862723</v>
      </c>
    </row>
    <row r="20" spans="1:11" ht="15.75" x14ac:dyDescent="0.25">
      <c r="A20" s="43">
        <v>54</v>
      </c>
      <c r="B20" s="43" t="s">
        <v>26</v>
      </c>
      <c r="C20" s="43" t="s">
        <v>2</v>
      </c>
      <c r="D20" s="61">
        <v>685.26988818422967</v>
      </c>
      <c r="E20" s="11">
        <v>3.5306504521903102</v>
      </c>
      <c r="F20" s="62">
        <v>-18.689593815367417</v>
      </c>
      <c r="G20" s="63">
        <v>1.9419285804667921</v>
      </c>
      <c r="H20" s="62">
        <v>-1.9242916946306572</v>
      </c>
      <c r="I20" s="63">
        <v>1.9419285804667921</v>
      </c>
    </row>
    <row r="21" spans="1:11" ht="15.75" x14ac:dyDescent="0.25">
      <c r="A21" s="43">
        <v>55</v>
      </c>
      <c r="B21" s="43" t="s">
        <v>27</v>
      </c>
      <c r="C21" s="43" t="s">
        <v>2</v>
      </c>
      <c r="D21" s="61">
        <v>860.02276359691371</v>
      </c>
      <c r="E21" s="11">
        <v>20.902767229868399</v>
      </c>
      <c r="F21" s="62">
        <v>-14.068308335344673</v>
      </c>
      <c r="G21" s="63">
        <v>1.0730884357914015</v>
      </c>
      <c r="H21" s="62">
        <v>-1.3062627134725862</v>
      </c>
      <c r="I21" s="63">
        <v>1.0730884357914015</v>
      </c>
    </row>
    <row r="22" spans="1:11" ht="15.75" x14ac:dyDescent="0.25">
      <c r="A22" s="43">
        <v>56</v>
      </c>
      <c r="B22" s="43" t="s">
        <v>28</v>
      </c>
      <c r="C22" s="43" t="s">
        <v>2</v>
      </c>
      <c r="D22" s="61">
        <v>765.60370037443283</v>
      </c>
      <c r="E22" s="11">
        <v>8.6134249326204202</v>
      </c>
      <c r="F22" s="62">
        <v>-16.496914230914314</v>
      </c>
      <c r="G22" s="63">
        <v>1.2713807373069892</v>
      </c>
      <c r="H22" s="62">
        <v>-1.7399076573823464</v>
      </c>
      <c r="I22" s="63">
        <v>1.2713807373069892</v>
      </c>
    </row>
    <row r="23" spans="1:11" ht="15.75" x14ac:dyDescent="0.25">
      <c r="A23" s="43">
        <v>57</v>
      </c>
      <c r="B23" s="43" t="s">
        <v>29</v>
      </c>
      <c r="C23" s="43" t="s">
        <v>2</v>
      </c>
      <c r="D23" s="61">
        <v>702.04293447762984</v>
      </c>
      <c r="E23" s="11">
        <v>4.3052176306743402</v>
      </c>
      <c r="F23" s="62">
        <v>-17.547418380996042</v>
      </c>
      <c r="G23" s="63">
        <v>1.7175964019654348</v>
      </c>
      <c r="H23" s="62">
        <v>-1.229189372902038</v>
      </c>
      <c r="I23" s="63">
        <v>1.7175964019654348</v>
      </c>
    </row>
    <row r="24" spans="1:11" ht="15.75" x14ac:dyDescent="0.25">
      <c r="A24" s="43">
        <v>58</v>
      </c>
      <c r="B24" s="43" t="s">
        <v>30</v>
      </c>
      <c r="C24" s="43" t="s">
        <v>2</v>
      </c>
      <c r="D24" s="61">
        <v>690.32278007972081</v>
      </c>
      <c r="E24" s="11">
        <v>3.7507683384844999</v>
      </c>
      <c r="F24" s="62">
        <v>-18.522033698991031</v>
      </c>
      <c r="G24" s="63">
        <v>1.8959410851079226</v>
      </c>
      <c r="H24" s="62">
        <v>-1.8930842288806318</v>
      </c>
      <c r="I24" s="63">
        <v>1.8959410851079226</v>
      </c>
    </row>
    <row r="25" spans="1:11" ht="15.75" x14ac:dyDescent="0.25">
      <c r="A25" s="43">
        <v>61</v>
      </c>
      <c r="B25" s="43" t="s">
        <v>33</v>
      </c>
      <c r="C25" s="43" t="s">
        <v>2</v>
      </c>
      <c r="D25" s="61">
        <v>773.86900059804282</v>
      </c>
      <c r="E25" s="11">
        <v>9.3681538912744209</v>
      </c>
      <c r="F25" s="62">
        <v>-16.211215010243567</v>
      </c>
      <c r="G25" s="63">
        <v>1.2466489979809154</v>
      </c>
      <c r="H25" s="62">
        <v>-1.6431738024861282</v>
      </c>
      <c r="I25" s="63">
        <v>1.2466489979809154</v>
      </c>
    </row>
    <row r="26" spans="1:11" ht="15.75" x14ac:dyDescent="0.25">
      <c r="A26" s="43">
        <v>62</v>
      </c>
      <c r="B26" s="43" t="s">
        <v>34</v>
      </c>
      <c r="C26" s="43" t="s">
        <v>2</v>
      </c>
      <c r="D26" s="61">
        <v>580.36554143529384</v>
      </c>
      <c r="E26" s="11">
        <v>0.85565533478483802</v>
      </c>
      <c r="F26" s="62">
        <v>-21.811845899193525</v>
      </c>
      <c r="G26" s="63">
        <v>6.4160045555570511</v>
      </c>
      <c r="H26" s="62">
        <v>-1.8401102398095084</v>
      </c>
      <c r="I26" s="63">
        <v>6.4160045555570511</v>
      </c>
    </row>
    <row r="27" spans="1:11" ht="15.75" x14ac:dyDescent="0.25">
      <c r="A27" s="43">
        <v>65</v>
      </c>
      <c r="B27" s="43" t="s">
        <v>37</v>
      </c>
      <c r="C27" s="43" t="s">
        <v>2</v>
      </c>
      <c r="D27" s="61">
        <v>726.47581639390012</v>
      </c>
      <c r="E27" s="11">
        <v>5.6793846901498899</v>
      </c>
      <c r="F27" s="62">
        <v>-16.727320216380857</v>
      </c>
      <c r="G27" s="63">
        <v>1.4848441806853496</v>
      </c>
      <c r="H27" s="62">
        <v>-1.0330157253521417</v>
      </c>
      <c r="I27" s="63">
        <v>1.4848441806853496</v>
      </c>
    </row>
    <row r="28" spans="1:11" ht="15.75" x14ac:dyDescent="0.25">
      <c r="A28" s="43">
        <v>66</v>
      </c>
      <c r="B28" s="43" t="s">
        <v>38</v>
      </c>
      <c r="C28" s="43" t="s">
        <v>2</v>
      </c>
      <c r="D28" s="61">
        <v>729.90987952778244</v>
      </c>
      <c r="E28" s="11">
        <v>5.89848741444795</v>
      </c>
      <c r="F28" s="62">
        <v>-16.983133463170613</v>
      </c>
      <c r="G28" s="63">
        <v>1.4579609091659502</v>
      </c>
      <c r="H28" s="62">
        <v>-1.3740497009365402</v>
      </c>
      <c r="I28" s="63">
        <v>1.4579609091659502</v>
      </c>
    </row>
    <row r="29" spans="1:11" ht="15.75" x14ac:dyDescent="0.25">
      <c r="A29" s="43">
        <v>69</v>
      </c>
      <c r="B29" s="43" t="s">
        <v>41</v>
      </c>
      <c r="C29" s="43" t="s">
        <v>2</v>
      </c>
      <c r="D29" s="61">
        <v>773.16256884683742</v>
      </c>
      <c r="E29" s="11">
        <v>9.3016237504087798</v>
      </c>
      <c r="F29" s="62">
        <v>-15.707292994122334</v>
      </c>
      <c r="G29" s="63">
        <v>1.249827724086398</v>
      </c>
      <c r="H29" s="62">
        <v>-1.1232181337678018</v>
      </c>
      <c r="I29" s="63">
        <v>1.249827724086398</v>
      </c>
    </row>
    <row r="30" spans="1:11" ht="15.75" x14ac:dyDescent="0.25">
      <c r="A30" s="43">
        <v>71</v>
      </c>
      <c r="B30" s="43" t="s">
        <v>43</v>
      </c>
      <c r="C30" s="43" t="s">
        <v>2</v>
      </c>
      <c r="D30" s="61">
        <v>714.47581478006873</v>
      </c>
      <c r="E30" s="11">
        <v>4.9654402926108503</v>
      </c>
      <c r="F30" s="62">
        <v>-17.620906593525863</v>
      </c>
      <c r="G30" s="63">
        <v>1.6097718996101082</v>
      </c>
      <c r="H30" s="62">
        <v>-1.624086283281569</v>
      </c>
      <c r="I30" s="63">
        <v>1.6097718996101082</v>
      </c>
    </row>
    <row r="31" spans="1:11" ht="15.75" x14ac:dyDescent="0.25">
      <c r="A31" s="43">
        <v>72</v>
      </c>
      <c r="B31" s="43" t="s">
        <v>44</v>
      </c>
      <c r="C31" s="43" t="s">
        <v>2</v>
      </c>
      <c r="D31" s="61">
        <v>742.18535559931695</v>
      </c>
      <c r="E31" s="11">
        <v>6.7390078990399802</v>
      </c>
      <c r="F31" s="62">
        <v>-17.057860729908882</v>
      </c>
      <c r="G31" s="63">
        <v>1.4929888016742239</v>
      </c>
      <c r="H31" s="62">
        <v>-1.7486383266796448</v>
      </c>
      <c r="I31" s="63">
        <v>1.4929888016742239</v>
      </c>
    </row>
    <row r="32" spans="1:11" ht="15.75" x14ac:dyDescent="0.25">
      <c r="A32" s="43">
        <v>73</v>
      </c>
      <c r="B32" s="43" t="s">
        <v>45</v>
      </c>
      <c r="C32" s="43" t="s">
        <v>2</v>
      </c>
      <c r="D32" s="61">
        <v>774.98425473006444</v>
      </c>
      <c r="E32" s="11">
        <v>9.4739706851343506</v>
      </c>
      <c r="F32" s="62">
        <v>-16.20862869605612</v>
      </c>
      <c r="G32" s="63">
        <v>1.2408065877959111</v>
      </c>
      <c r="H32" s="62">
        <v>-1.6658559137805806</v>
      </c>
      <c r="I32" s="63">
        <v>1.2408065877959111</v>
      </c>
    </row>
    <row r="33" spans="1:9" ht="15.75" x14ac:dyDescent="0.25">
      <c r="A33" s="43">
        <v>74</v>
      </c>
      <c r="B33" s="43" t="s">
        <v>46</v>
      </c>
      <c r="C33" s="43" t="s">
        <v>2</v>
      </c>
      <c r="D33" s="61">
        <v>829.74849429949688</v>
      </c>
      <c r="E33" s="11">
        <v>15.9929882296309</v>
      </c>
      <c r="F33" s="62">
        <v>-15.201040819003847</v>
      </c>
      <c r="G33" s="63">
        <v>1.1067627405734035</v>
      </c>
      <c r="H33" s="62">
        <v>-1.836269296480463</v>
      </c>
      <c r="I33" s="63">
        <v>1.1067627405734035</v>
      </c>
    </row>
    <row r="34" spans="1:9" ht="15.75" x14ac:dyDescent="0.25">
      <c r="A34" s="43">
        <v>75</v>
      </c>
      <c r="B34" s="43" t="s">
        <v>47</v>
      </c>
      <c r="C34" s="43" t="s">
        <v>2</v>
      </c>
      <c r="D34" s="61">
        <v>714.83368392080229</v>
      </c>
      <c r="E34" s="11">
        <v>4.9856089624475404</v>
      </c>
      <c r="F34" s="62">
        <v>-17.666895453694963</v>
      </c>
      <c r="G34" s="63">
        <v>1.6862904717009184</v>
      </c>
      <c r="H34" s="62">
        <v>-1.6792048265605981</v>
      </c>
      <c r="I34" s="63">
        <v>1.6862904717009184</v>
      </c>
    </row>
    <row r="35" spans="1:9" ht="15.75" x14ac:dyDescent="0.25">
      <c r="A35" s="43">
        <v>78</v>
      </c>
      <c r="B35" s="43" t="s">
        <v>50</v>
      </c>
      <c r="C35" s="43" t="s">
        <v>2</v>
      </c>
      <c r="D35" s="61">
        <v>625.40350731345461</v>
      </c>
      <c r="E35" s="11">
        <v>1.63749166949688</v>
      </c>
      <c r="F35" s="62">
        <v>-20.144569804771237</v>
      </c>
      <c r="G35" s="63">
        <v>3.5158389463430484</v>
      </c>
      <c r="H35" s="62">
        <v>-1.6440075004665644</v>
      </c>
      <c r="I35" s="63">
        <v>3.5158389463430484</v>
      </c>
    </row>
    <row r="36" spans="1:9" ht="15.75" x14ac:dyDescent="0.25">
      <c r="A36" s="43">
        <v>80</v>
      </c>
      <c r="B36" s="43" t="s">
        <v>52</v>
      </c>
      <c r="C36" s="43" t="s">
        <v>2</v>
      </c>
      <c r="D36" s="61">
        <v>731.88822701300626</v>
      </c>
      <c r="E36" s="11">
        <v>6.0278203250926898</v>
      </c>
      <c r="F36" s="62">
        <v>-17.289794289110443</v>
      </c>
      <c r="G36" s="63">
        <v>1.4494951728544889</v>
      </c>
      <c r="H36" s="62">
        <v>-1.7295379775133526</v>
      </c>
      <c r="I36" s="63">
        <v>1.4494951728544889</v>
      </c>
    </row>
    <row r="37" spans="1:9" ht="15.75" x14ac:dyDescent="0.25">
      <c r="A37" s="43">
        <v>81</v>
      </c>
      <c r="B37" s="43" t="s">
        <v>53</v>
      </c>
      <c r="C37" s="43" t="s">
        <v>2</v>
      </c>
      <c r="D37" s="61">
        <v>746.28163677933514</v>
      </c>
      <c r="E37" s="11">
        <v>7.0403138307724902</v>
      </c>
      <c r="F37" s="62">
        <v>-16.835585022565418</v>
      </c>
      <c r="G37" s="63">
        <v>1.379658556253748</v>
      </c>
      <c r="H37" s="62">
        <v>-1.6248009559202572</v>
      </c>
      <c r="I37" s="63">
        <v>1.379658556253748</v>
      </c>
    </row>
    <row r="38" spans="1:9" ht="15.75" x14ac:dyDescent="0.25">
      <c r="A38" s="43">
        <v>82</v>
      </c>
      <c r="B38" s="43" t="s">
        <v>54</v>
      </c>
      <c r="C38" s="43" t="s">
        <v>2</v>
      </c>
      <c r="D38" s="61">
        <v>653.82456389891809</v>
      </c>
      <c r="E38" s="11">
        <v>2.3876047202685999</v>
      </c>
      <c r="F38" s="62">
        <v>-19.036036051252896</v>
      </c>
      <c r="G38" s="63">
        <v>2.5875168792567376</v>
      </c>
      <c r="H38" s="62">
        <v>-1.3879743377480267</v>
      </c>
      <c r="I38" s="63">
        <v>2.5875168792567376</v>
      </c>
    </row>
    <row r="39" spans="1:9" ht="15.75" x14ac:dyDescent="0.25">
      <c r="A39" s="43">
        <v>84</v>
      </c>
      <c r="B39" s="43" t="s">
        <v>56</v>
      </c>
      <c r="C39" s="43" t="s">
        <v>2</v>
      </c>
      <c r="D39" s="61">
        <v>565.23816503147486</v>
      </c>
      <c r="E39" s="11">
        <v>0.67737066024358095</v>
      </c>
      <c r="F39" s="62">
        <v>-21.763198186138098</v>
      </c>
      <c r="G39" s="63">
        <v>8.0409008805336093</v>
      </c>
      <c r="H39" s="62">
        <v>-1.2605149799154205</v>
      </c>
      <c r="I39" s="63">
        <v>8.0409008805336093</v>
      </c>
    </row>
    <row r="40" spans="1:9" ht="15.75" x14ac:dyDescent="0.25">
      <c r="A40" s="43">
        <v>85</v>
      </c>
      <c r="B40" s="43" t="s">
        <v>57</v>
      </c>
      <c r="C40" s="43" t="s">
        <v>2</v>
      </c>
      <c r="D40" s="61">
        <v>785.65970170238813</v>
      </c>
      <c r="E40" s="11">
        <v>10.5367215393566</v>
      </c>
      <c r="F40" s="62">
        <v>-16.057679311702657</v>
      </c>
      <c r="G40" s="63">
        <v>1.2209391235566811</v>
      </c>
      <c r="H40" s="62">
        <v>-1.7540816368524279</v>
      </c>
      <c r="I40" s="63">
        <v>1.2209391235566811</v>
      </c>
    </row>
    <row r="41" spans="1:9" ht="15.75" x14ac:dyDescent="0.25">
      <c r="A41" s="43">
        <v>87</v>
      </c>
      <c r="B41" s="43" t="s">
        <v>59</v>
      </c>
      <c r="C41" s="43" t="s">
        <v>2</v>
      </c>
      <c r="D41" s="61">
        <v>650.37059536067068</v>
      </c>
      <c r="E41" s="11">
        <v>2.2834746421457601</v>
      </c>
      <c r="F41" s="62">
        <v>-19.188562992713653</v>
      </c>
      <c r="G41" s="63">
        <v>2.6578211824907236</v>
      </c>
      <c r="H41" s="62">
        <v>-1.4397794100737542</v>
      </c>
      <c r="I41" s="63">
        <v>2.6578211824907236</v>
      </c>
    </row>
    <row r="42" spans="1:9" ht="15.75" x14ac:dyDescent="0.25">
      <c r="A42" s="43">
        <v>88</v>
      </c>
      <c r="B42" s="43" t="s">
        <v>60</v>
      </c>
      <c r="C42" s="43" t="s">
        <v>2</v>
      </c>
      <c r="D42" s="61">
        <v>692.12071166152475</v>
      </c>
      <c r="E42" s="11">
        <v>3.8317729558149898</v>
      </c>
      <c r="F42" s="62">
        <v>-18.464679027197782</v>
      </c>
      <c r="G42" s="63">
        <v>1.8407585385170731</v>
      </c>
      <c r="H42" s="62">
        <v>-1.8838953668150715</v>
      </c>
      <c r="I42" s="63">
        <v>1.8407585385170731</v>
      </c>
    </row>
    <row r="43" spans="1:9" ht="15.75" x14ac:dyDescent="0.25">
      <c r="A43" s="43">
        <v>89</v>
      </c>
      <c r="B43" s="43" t="s">
        <v>61</v>
      </c>
      <c r="C43" s="43" t="s">
        <v>2</v>
      </c>
      <c r="D43" s="61">
        <v>803.55758878364065</v>
      </c>
      <c r="E43" s="11">
        <v>12.5332339758949</v>
      </c>
      <c r="F43" s="62">
        <v>-15.363105278831457</v>
      </c>
      <c r="G43" s="63">
        <v>1.1550846234993788</v>
      </c>
      <c r="H43" s="62">
        <v>-1.449854800057425</v>
      </c>
      <c r="I43" s="63">
        <v>1.1550846234993788</v>
      </c>
    </row>
    <row r="44" spans="1:9" ht="15.75" x14ac:dyDescent="0.25">
      <c r="A44" s="43">
        <v>91</v>
      </c>
      <c r="B44" s="43" t="s">
        <v>63</v>
      </c>
      <c r="C44" s="43" t="s">
        <v>2</v>
      </c>
      <c r="D44" s="61">
        <v>807.17882563160231</v>
      </c>
      <c r="E44" s="11">
        <v>12.9719831415734</v>
      </c>
      <c r="F44" s="62">
        <v>-16.820000154428097</v>
      </c>
      <c r="G44" s="63">
        <v>1.356105616741011</v>
      </c>
      <c r="H44" s="62">
        <v>-2.9841585563885058</v>
      </c>
      <c r="I44" s="63">
        <v>1.356105616741011</v>
      </c>
    </row>
    <row r="45" spans="1:9" ht="15.75" x14ac:dyDescent="0.25">
      <c r="A45" s="43">
        <v>93</v>
      </c>
      <c r="B45" s="43" t="s">
        <v>65</v>
      </c>
      <c r="C45" s="43" t="s">
        <v>66</v>
      </c>
      <c r="D45" s="61">
        <v>732.19602106828052</v>
      </c>
      <c r="E45" s="11">
        <v>6.0481490719328503</v>
      </c>
      <c r="F45" s="62">
        <v>-16.455342632143513</v>
      </c>
      <c r="G45" s="63">
        <v>1.4509493739562327</v>
      </c>
      <c r="H45" s="62">
        <v>-0.9481433000574917</v>
      </c>
      <c r="I45" s="63">
        <v>1.4509493739562327</v>
      </c>
    </row>
    <row r="46" spans="1:9" ht="15.75" x14ac:dyDescent="0.25">
      <c r="A46" s="43">
        <v>94</v>
      </c>
      <c r="B46" s="43" t="s">
        <v>67</v>
      </c>
      <c r="C46" s="43" t="s">
        <v>66</v>
      </c>
      <c r="D46" s="61">
        <v>688.31166115343422</v>
      </c>
      <c r="E46" s="11">
        <v>3.6618393319806</v>
      </c>
      <c r="F46" s="62">
        <v>-17.347712582247482</v>
      </c>
      <c r="G46" s="63">
        <v>1.8917050107638405</v>
      </c>
      <c r="H46" s="62">
        <v>-0.71021373163268109</v>
      </c>
      <c r="I46" s="63">
        <v>1.8917050107638405</v>
      </c>
    </row>
    <row r="47" spans="1:9" ht="15.75" x14ac:dyDescent="0.25">
      <c r="A47" s="43">
        <v>99</v>
      </c>
      <c r="B47" s="43" t="s">
        <v>71</v>
      </c>
      <c r="C47" s="43" t="s">
        <v>66</v>
      </c>
      <c r="D47" s="61">
        <v>687.55336663041692</v>
      </c>
      <c r="E47" s="11">
        <v>3.62876401182193</v>
      </c>
      <c r="F47" s="62">
        <v>-18.213344149862451</v>
      </c>
      <c r="G47" s="63">
        <v>1.9013492672265311</v>
      </c>
      <c r="H47" s="62">
        <v>-1.5553902460043041</v>
      </c>
      <c r="I47" s="63">
        <v>1.9013492672265311</v>
      </c>
    </row>
    <row r="48" spans="1:9" ht="15.75" x14ac:dyDescent="0.25">
      <c r="A48" s="43">
        <v>101</v>
      </c>
      <c r="B48" s="43" t="s">
        <v>73</v>
      </c>
      <c r="C48" s="43" t="s">
        <v>66</v>
      </c>
      <c r="D48" s="61">
        <v>810.20684830625248</v>
      </c>
      <c r="E48" s="11">
        <v>13.3482699788362</v>
      </c>
      <c r="F48" s="62">
        <v>-15.314084791489183</v>
      </c>
      <c r="G48" s="63">
        <v>1.1517186423011094</v>
      </c>
      <c r="H48" s="62">
        <v>-1.5880289405988197</v>
      </c>
      <c r="I48" s="63">
        <v>1.1517186423011094</v>
      </c>
    </row>
    <row r="49" spans="1:11" ht="15.75" x14ac:dyDescent="0.25">
      <c r="A49" s="43">
        <v>104</v>
      </c>
      <c r="B49" s="43" t="s">
        <v>76</v>
      </c>
      <c r="C49" s="43" t="s">
        <v>66</v>
      </c>
      <c r="D49" s="61">
        <v>730.00520824047123</v>
      </c>
      <c r="E49" s="11">
        <v>5.9046669198021897</v>
      </c>
      <c r="F49" s="62">
        <v>-16.174166421284518</v>
      </c>
      <c r="G49" s="63">
        <v>1.4583894724620801</v>
      </c>
      <c r="H49" s="62">
        <v>-0.61292022571194416</v>
      </c>
      <c r="I49" s="63">
        <v>1.4583894724620801</v>
      </c>
    </row>
    <row r="50" spans="1:11" ht="15.75" x14ac:dyDescent="0.25">
      <c r="A50" s="43">
        <v>105</v>
      </c>
      <c r="B50" s="43" t="s">
        <v>77</v>
      </c>
      <c r="C50" s="43" t="s">
        <v>66</v>
      </c>
      <c r="D50" s="61">
        <v>710.55520063058691</v>
      </c>
      <c r="E50" s="11">
        <v>4.7488384211728398</v>
      </c>
      <c r="F50" s="62">
        <v>-17.124385504010938</v>
      </c>
      <c r="G50" s="63">
        <v>1.6258772232101795</v>
      </c>
      <c r="H50" s="62">
        <v>-1.0726097836723945</v>
      </c>
      <c r="I50" s="63">
        <v>1.6258772232101795</v>
      </c>
    </row>
    <row r="51" spans="1:11" ht="15.75" x14ac:dyDescent="0.25">
      <c r="A51" s="43">
        <v>106</v>
      </c>
      <c r="B51" s="43" t="s">
        <v>78</v>
      </c>
      <c r="C51" s="43" t="s">
        <v>66</v>
      </c>
      <c r="D51" s="61">
        <v>711.37519931246914</v>
      </c>
      <c r="E51" s="11">
        <v>4.7934861421682502</v>
      </c>
      <c r="F51" s="62">
        <v>-17.191140894470152</v>
      </c>
      <c r="G51" s="63">
        <v>1.6091988263841257</v>
      </c>
      <c r="H51" s="62">
        <v>-1.1604428264341067</v>
      </c>
      <c r="I51" s="63">
        <v>1.6091988263841257</v>
      </c>
      <c r="K51" s="24"/>
    </row>
    <row r="52" spans="1:11" ht="15.75" x14ac:dyDescent="0.25">
      <c r="A52" s="43">
        <v>107</v>
      </c>
      <c r="B52" s="43" t="s">
        <v>79</v>
      </c>
      <c r="C52" s="43" t="s">
        <v>66</v>
      </c>
      <c r="D52" s="61">
        <v>708.07272554650524</v>
      </c>
      <c r="E52" s="11">
        <v>4.6157504703965202</v>
      </c>
      <c r="F52" s="62">
        <v>-16.731242923815831</v>
      </c>
      <c r="G52" s="63">
        <v>1.6476874826944048</v>
      </c>
      <c r="H52" s="62">
        <v>-0.61543810591957637</v>
      </c>
      <c r="I52" s="63">
        <v>1.6476874826944048</v>
      </c>
    </row>
    <row r="53" spans="1:11" ht="15.75" x14ac:dyDescent="0.25">
      <c r="A53" s="43">
        <v>109</v>
      </c>
      <c r="B53" s="43" t="s">
        <v>81</v>
      </c>
      <c r="C53" s="43" t="s">
        <v>66</v>
      </c>
      <c r="D53" s="61">
        <v>795.8300111436123</v>
      </c>
      <c r="E53" s="11">
        <v>11.636874268639099</v>
      </c>
      <c r="F53" s="62">
        <v>-15.312064804621771</v>
      </c>
      <c r="G53" s="63">
        <v>1.2009496512092048</v>
      </c>
      <c r="H53" s="62">
        <v>-1.2773274967229042</v>
      </c>
      <c r="I53" s="63">
        <v>1.2009496512092048</v>
      </c>
    </row>
    <row r="54" spans="1:11" ht="15.75" x14ac:dyDescent="0.25">
      <c r="A54" s="43">
        <v>110</v>
      </c>
      <c r="B54" s="43" t="s">
        <v>82</v>
      </c>
      <c r="C54" s="43" t="s">
        <v>66</v>
      </c>
      <c r="D54" s="61">
        <v>687.47173212346524</v>
      </c>
      <c r="E54" s="11">
        <v>3.6252180388054902</v>
      </c>
      <c r="F54" s="62">
        <v>-18.639959163267378</v>
      </c>
      <c r="G54" s="63">
        <v>1.9006940117364595</v>
      </c>
      <c r="H54" s="62">
        <v>-1.9798011967000839</v>
      </c>
      <c r="I54" s="63">
        <v>1.9006940117364595</v>
      </c>
    </row>
    <row r="55" spans="1:11" ht="15.75" x14ac:dyDescent="0.25">
      <c r="A55" s="43">
        <v>111</v>
      </c>
      <c r="B55" s="43" t="s">
        <v>83</v>
      </c>
      <c r="C55" s="43" t="s">
        <v>66</v>
      </c>
      <c r="D55" s="61">
        <v>719.10021884024809</v>
      </c>
      <c r="E55" s="11">
        <v>5.2312870976283303</v>
      </c>
      <c r="F55" s="62">
        <v>-17.093640140121039</v>
      </c>
      <c r="G55" s="63">
        <v>1.5548548898243897</v>
      </c>
      <c r="H55" s="62">
        <v>-1.2597728836723725</v>
      </c>
      <c r="I55" s="63">
        <v>1.5548548898243897</v>
      </c>
    </row>
    <row r="56" spans="1:11" ht="15.75" x14ac:dyDescent="0.25">
      <c r="A56" s="43">
        <v>112</v>
      </c>
      <c r="B56" s="43" t="s">
        <v>84</v>
      </c>
      <c r="C56" s="43" t="s">
        <v>66</v>
      </c>
      <c r="D56" s="61">
        <v>722.24792700524677</v>
      </c>
      <c r="E56" s="11">
        <v>5.4188354097343501</v>
      </c>
      <c r="F56" s="62">
        <v>-16.69483621723618</v>
      </c>
      <c r="G56" s="63">
        <v>1.5306988346978143</v>
      </c>
      <c r="H56" s="62">
        <v>-0.94028231279702013</v>
      </c>
      <c r="I56" s="63">
        <v>1.5306988346978143</v>
      </c>
    </row>
    <row r="57" spans="1:11" ht="15.75" x14ac:dyDescent="0.25">
      <c r="A57" s="43">
        <v>113</v>
      </c>
      <c r="B57" s="43" t="s">
        <v>85</v>
      </c>
      <c r="C57" s="43" t="s">
        <v>66</v>
      </c>
      <c r="D57" s="61">
        <v>699.92714334656671</v>
      </c>
      <c r="E57" s="11">
        <v>4.2004211106993097</v>
      </c>
      <c r="F57" s="62">
        <v>-17.298584506941268</v>
      </c>
      <c r="G57" s="63">
        <v>1.7619821809895908</v>
      </c>
      <c r="H57" s="62">
        <v>-0.9703505675633437</v>
      </c>
      <c r="I57" s="63">
        <v>1.7619821809895908</v>
      </c>
    </row>
    <row r="58" spans="1:11" ht="15.75" x14ac:dyDescent="0.25">
      <c r="A58" s="43">
        <v>114</v>
      </c>
      <c r="B58" s="43" t="s">
        <v>86</v>
      </c>
      <c r="C58" s="43" t="s">
        <v>66</v>
      </c>
      <c r="D58" s="61">
        <v>699.28509754086542</v>
      </c>
      <c r="E58" s="11">
        <v>4.1690391219947296</v>
      </c>
      <c r="F58" s="62">
        <v>-17.379974517170538</v>
      </c>
      <c r="G58" s="63">
        <v>1.7550226366982098</v>
      </c>
      <c r="H58" s="62">
        <v>-1.0348425770283569</v>
      </c>
      <c r="I58" s="63">
        <v>1.7550226366982098</v>
      </c>
    </row>
    <row r="59" spans="1:11" ht="15.75" x14ac:dyDescent="0.25">
      <c r="A59" s="43">
        <v>115</v>
      </c>
      <c r="B59" s="43" t="s">
        <v>87</v>
      </c>
      <c r="C59" s="43" t="s">
        <v>66</v>
      </c>
      <c r="D59" s="61">
        <v>734.13003576949393</v>
      </c>
      <c r="E59" s="11">
        <v>6.1771714496383598</v>
      </c>
      <c r="F59" s="62">
        <v>-16.515432038681084</v>
      </c>
      <c r="G59" s="63">
        <v>1.4473574417012638</v>
      </c>
      <c r="H59" s="62">
        <v>-1.0557466919557648</v>
      </c>
      <c r="I59" s="63">
        <v>1.4473574417012638</v>
      </c>
    </row>
    <row r="60" spans="1:11" ht="15.75" x14ac:dyDescent="0.25">
      <c r="A60" s="43">
        <v>116</v>
      </c>
      <c r="B60" s="43" t="s">
        <v>88</v>
      </c>
      <c r="C60" s="43" t="s">
        <v>66</v>
      </c>
      <c r="D60" s="61">
        <v>692.30829609028046</v>
      </c>
      <c r="E60" s="11">
        <v>3.8403069827238898</v>
      </c>
      <c r="F60" s="62">
        <v>-17.318200356039071</v>
      </c>
      <c r="G60" s="63">
        <v>1.8355672491298249</v>
      </c>
      <c r="H60" s="62">
        <v>-0.78796919669159848</v>
      </c>
      <c r="I60" s="63">
        <v>1.8355672491298249</v>
      </c>
    </row>
    <row r="61" spans="1:11" ht="15.75" x14ac:dyDescent="0.25">
      <c r="A61" s="43">
        <v>117</v>
      </c>
      <c r="B61" s="43" t="s">
        <v>89</v>
      </c>
      <c r="C61" s="43" t="s">
        <v>66</v>
      </c>
      <c r="D61" s="61">
        <v>730.79982092502405</v>
      </c>
      <c r="E61" s="11">
        <v>5.9563826491354002</v>
      </c>
      <c r="F61" s="62">
        <v>-16.340554256352338</v>
      </c>
      <c r="G61" s="63">
        <v>1.4590058865640914</v>
      </c>
      <c r="H61" s="62">
        <v>-0.79893857462319318</v>
      </c>
      <c r="I61" s="63">
        <v>1.4590058865640914</v>
      </c>
    </row>
    <row r="62" spans="1:11" ht="15.75" x14ac:dyDescent="0.25">
      <c r="A62" s="43">
        <v>118</v>
      </c>
      <c r="B62" s="43" t="s">
        <v>90</v>
      </c>
      <c r="C62" s="43" t="s">
        <v>66</v>
      </c>
      <c r="D62" s="61">
        <v>741.75202327296665</v>
      </c>
      <c r="E62" s="11">
        <v>6.7077592322344497</v>
      </c>
      <c r="F62" s="62">
        <v>-16.107922495926065</v>
      </c>
      <c r="G62" s="63">
        <v>1.3888772867268284</v>
      </c>
      <c r="H62" s="62">
        <v>-0.83370787980607375</v>
      </c>
      <c r="I62" s="63">
        <v>1.3888772867268284</v>
      </c>
    </row>
    <row r="63" spans="1:11" ht="15.75" x14ac:dyDescent="0.25">
      <c r="A63" s="43">
        <v>119</v>
      </c>
      <c r="B63" s="43" t="s">
        <v>91</v>
      </c>
      <c r="C63" s="43" t="s">
        <v>66</v>
      </c>
      <c r="D63" s="61">
        <v>679.02166571901967</v>
      </c>
      <c r="E63" s="11">
        <v>3.2733334727280599</v>
      </c>
      <c r="F63" s="62">
        <v>-18.282432704253424</v>
      </c>
      <c r="G63" s="63">
        <v>2.0301544581587114</v>
      </c>
      <c r="H63" s="62">
        <v>-1.3920417727425409</v>
      </c>
      <c r="I63" s="63">
        <v>2.0301544581587114</v>
      </c>
    </row>
    <row r="64" spans="1:11" ht="15.75" x14ac:dyDescent="0.25">
      <c r="A64" s="43">
        <v>120</v>
      </c>
      <c r="B64" s="43" t="s">
        <v>92</v>
      </c>
      <c r="C64" s="43" t="s">
        <v>66</v>
      </c>
      <c r="D64" s="61">
        <v>697.96812203850311</v>
      </c>
      <c r="E64" s="11">
        <v>4.1052722367030103</v>
      </c>
      <c r="F64" s="62">
        <v>-17.247430765956423</v>
      </c>
      <c r="G64" s="63">
        <v>1.7704001505012714</v>
      </c>
      <c r="H64" s="62">
        <v>-0.86756612214450968</v>
      </c>
      <c r="I64" s="63">
        <v>1.7704001505012714</v>
      </c>
    </row>
    <row r="65" spans="1:9" ht="15.75" x14ac:dyDescent="0.25">
      <c r="A65" s="43">
        <v>121</v>
      </c>
      <c r="B65" s="43" t="s">
        <v>93</v>
      </c>
      <c r="C65" s="43" t="s">
        <v>66</v>
      </c>
      <c r="D65" s="61">
        <v>729.78302306184753</v>
      </c>
      <c r="E65" s="11">
        <v>5.8902723912078701</v>
      </c>
      <c r="F65" s="62">
        <v>-16.506477814731831</v>
      </c>
      <c r="G65" s="63">
        <v>1.468504848677596</v>
      </c>
      <c r="H65" s="62">
        <v>-0.93973701001962873</v>
      </c>
      <c r="I65" s="63">
        <v>1.468504848677596</v>
      </c>
    </row>
    <row r="66" spans="1:9" ht="15.75" x14ac:dyDescent="0.25">
      <c r="A66" s="43">
        <v>122</v>
      </c>
      <c r="B66" s="43" t="s">
        <v>94</v>
      </c>
      <c r="C66" s="43" t="s">
        <v>66</v>
      </c>
      <c r="D66" s="61">
        <v>684.69971972320729</v>
      </c>
      <c r="E66" s="11">
        <v>3.5064974067681098</v>
      </c>
      <c r="F66" s="62">
        <v>-17.790125736350017</v>
      </c>
      <c r="G66" s="63">
        <v>1.9492601998758574</v>
      </c>
      <c r="H66" s="62">
        <v>-1.0548980971232993</v>
      </c>
      <c r="I66" s="63">
        <v>1.9492601998758574</v>
      </c>
    </row>
    <row r="67" spans="1:9" ht="15.75" x14ac:dyDescent="0.25">
      <c r="A67" s="43">
        <v>123</v>
      </c>
      <c r="B67" s="43" t="s">
        <v>95</v>
      </c>
      <c r="C67" s="43" t="s">
        <v>66</v>
      </c>
      <c r="D67" s="61">
        <v>703.78736832710024</v>
      </c>
      <c r="E67" s="11">
        <v>4.3932315122376897</v>
      </c>
      <c r="F67" s="62">
        <v>-17.171163484725199</v>
      </c>
      <c r="G67" s="63">
        <v>1.7043588221905579</v>
      </c>
      <c r="H67" s="62">
        <v>-0.94405001815351852</v>
      </c>
      <c r="I67" s="63">
        <v>1.7043588221905579</v>
      </c>
    </row>
    <row r="68" spans="1:9" ht="15.75" x14ac:dyDescent="0.25">
      <c r="A68" s="43">
        <v>124</v>
      </c>
      <c r="B68" s="43" t="s">
        <v>96</v>
      </c>
      <c r="C68" s="43" t="s">
        <v>66</v>
      </c>
      <c r="D68" s="61">
        <v>705.96275996572888</v>
      </c>
      <c r="E68" s="11">
        <v>4.5050590260311996</v>
      </c>
      <c r="F68" s="62">
        <v>-17.063986991005386</v>
      </c>
      <c r="G68" s="63">
        <v>1.6785306244243405</v>
      </c>
      <c r="H68" s="62">
        <v>-0.89350142128461485</v>
      </c>
      <c r="I68" s="63">
        <v>1.6785306244243405</v>
      </c>
    </row>
    <row r="69" spans="1:9" ht="15.75" x14ac:dyDescent="0.25">
      <c r="A69" s="43">
        <v>125</v>
      </c>
      <c r="B69" s="43" t="s">
        <v>97</v>
      </c>
      <c r="C69" s="43" t="s">
        <v>66</v>
      </c>
      <c r="D69" s="61">
        <v>735.77885695428211</v>
      </c>
      <c r="E69" s="11">
        <v>6.2889372654044502</v>
      </c>
      <c r="F69" s="62">
        <v>-16.234434040500176</v>
      </c>
      <c r="G69" s="63">
        <v>1.4300339740243886</v>
      </c>
      <c r="H69" s="62">
        <v>-0.81511065939304395</v>
      </c>
      <c r="I69" s="63">
        <v>1.4300339740243886</v>
      </c>
    </row>
    <row r="70" spans="1:9" ht="15.75" x14ac:dyDescent="0.25">
      <c r="A70" s="43">
        <v>126</v>
      </c>
      <c r="B70" s="43" t="s">
        <v>98</v>
      </c>
      <c r="C70" s="43" t="s">
        <v>66</v>
      </c>
      <c r="D70" s="61">
        <v>660.8520457914766</v>
      </c>
      <c r="E70" s="11">
        <v>2.6116982685061898</v>
      </c>
      <c r="F70" s="62">
        <v>-18.855815226188213</v>
      </c>
      <c r="G70" s="63">
        <v>2.3904006954317021</v>
      </c>
      <c r="H70" s="62">
        <v>-1.4559293111003875</v>
      </c>
      <c r="I70" s="63">
        <v>2.3904006954317021</v>
      </c>
    </row>
    <row r="71" spans="1:9" ht="15.75" x14ac:dyDescent="0.25">
      <c r="A71" s="43">
        <v>127</v>
      </c>
      <c r="B71" s="43" t="s">
        <v>99</v>
      </c>
      <c r="C71" s="43" t="s">
        <v>66</v>
      </c>
      <c r="D71" s="61">
        <v>688.23699943557847</v>
      </c>
      <c r="E71" s="11">
        <v>3.6585717226179999</v>
      </c>
      <c r="F71" s="62">
        <v>-17.6436984228889</v>
      </c>
      <c r="G71" s="63">
        <v>1.9045040152403272</v>
      </c>
      <c r="H71" s="62">
        <v>-1.0041870286043846</v>
      </c>
      <c r="I71" s="63">
        <v>1.9045040152403272</v>
      </c>
    </row>
    <row r="72" spans="1:9" ht="15.75" x14ac:dyDescent="0.25">
      <c r="A72" s="43">
        <v>128</v>
      </c>
      <c r="B72" s="43" t="s">
        <v>100</v>
      </c>
      <c r="C72" s="43" t="s">
        <v>66</v>
      </c>
      <c r="D72" s="61">
        <v>691.37993813864375</v>
      </c>
      <c r="E72" s="11">
        <v>3.7982247615163001</v>
      </c>
      <c r="F72" s="62">
        <v>-17.4244802936926</v>
      </c>
      <c r="G72" s="63">
        <v>1.8503136234264397</v>
      </c>
      <c r="H72" s="62">
        <v>-0.86941334039244822</v>
      </c>
      <c r="I72" s="63">
        <v>1.8503136234264397</v>
      </c>
    </row>
    <row r="73" spans="1:9" ht="15.75" x14ac:dyDescent="0.25">
      <c r="A73" s="43">
        <v>129</v>
      </c>
      <c r="B73" s="43" t="s">
        <v>101</v>
      </c>
      <c r="C73" s="43" t="s">
        <v>66</v>
      </c>
      <c r="D73" s="61">
        <v>719.10617842079739</v>
      </c>
      <c r="E73" s="11">
        <v>5.2316370836405603</v>
      </c>
      <c r="F73" s="62">
        <v>-17.522481923212101</v>
      </c>
      <c r="G73" s="63">
        <v>1.5430169317199611</v>
      </c>
      <c r="H73" s="62">
        <v>-1.6887653137207277</v>
      </c>
      <c r="I73" s="63">
        <v>1.5430169317199611</v>
      </c>
    </row>
    <row r="74" spans="1:9" ht="15.75" x14ac:dyDescent="0.25">
      <c r="A74" s="43">
        <v>130</v>
      </c>
      <c r="B74" s="43" t="s">
        <v>102</v>
      </c>
      <c r="C74" s="43" t="s">
        <v>66</v>
      </c>
      <c r="D74" s="61">
        <v>736.9940383077618</v>
      </c>
      <c r="E74" s="11">
        <v>6.3723622579018802</v>
      </c>
      <c r="F74" s="62">
        <v>-16.299006134648526</v>
      </c>
      <c r="G74" s="63">
        <v>1.4183456511342016</v>
      </c>
      <c r="H74" s="62">
        <v>-0.90934423586621982</v>
      </c>
      <c r="I74" s="63">
        <v>1.4183456511342016</v>
      </c>
    </row>
    <row r="75" spans="1:9" ht="15.75" x14ac:dyDescent="0.25">
      <c r="A75" s="43">
        <v>131</v>
      </c>
      <c r="B75" s="43" t="s">
        <v>103</v>
      </c>
      <c r="C75" s="43" t="s">
        <v>66</v>
      </c>
      <c r="D75" s="61">
        <v>725.43138844457508</v>
      </c>
      <c r="E75" s="11">
        <v>5.6140856107142101</v>
      </c>
      <c r="F75" s="62">
        <v>-16.672966759519387</v>
      </c>
      <c r="G75" s="63">
        <v>1.4989867570534916</v>
      </c>
      <c r="H75" s="62">
        <v>-0.99811138197181393</v>
      </c>
      <c r="I75" s="63">
        <v>1.4989867570534916</v>
      </c>
    </row>
    <row r="76" spans="1:9" ht="15.75" x14ac:dyDescent="0.25">
      <c r="A76" s="43">
        <v>132</v>
      </c>
      <c r="B76" s="43" t="s">
        <v>104</v>
      </c>
      <c r="C76" s="43" t="s">
        <v>66</v>
      </c>
      <c r="D76" s="61">
        <v>708.93432127597646</v>
      </c>
      <c r="E76" s="11">
        <v>4.6615893530535901</v>
      </c>
      <c r="F76" s="62">
        <v>-17.050255029996897</v>
      </c>
      <c r="G76" s="63">
        <v>1.6442656116767298</v>
      </c>
      <c r="H76" s="62">
        <v>-0.95671016157434252</v>
      </c>
      <c r="I76" s="63">
        <v>1.6442656116767298</v>
      </c>
    </row>
    <row r="77" spans="1:9" ht="15.75" x14ac:dyDescent="0.25">
      <c r="A77" s="43">
        <v>133</v>
      </c>
      <c r="B77" s="43" t="s">
        <v>105</v>
      </c>
      <c r="C77" s="43" t="s">
        <v>66</v>
      </c>
      <c r="D77" s="61">
        <v>710.55779810868626</v>
      </c>
      <c r="E77" s="11">
        <v>4.7489793083845697</v>
      </c>
      <c r="F77" s="62">
        <v>-16.90285818068212</v>
      </c>
      <c r="G77" s="63">
        <v>1.6294896397356731</v>
      </c>
      <c r="H77" s="62">
        <v>-0.8511492835959622</v>
      </c>
      <c r="I77" s="63">
        <v>1.6294896397356731</v>
      </c>
    </row>
    <row r="78" spans="1:9" ht="15.75" x14ac:dyDescent="0.25">
      <c r="A78" s="43">
        <v>134</v>
      </c>
      <c r="B78" s="43" t="s">
        <v>106</v>
      </c>
      <c r="C78" s="43" t="s">
        <v>66</v>
      </c>
      <c r="D78" s="61">
        <v>716.73306773298759</v>
      </c>
      <c r="E78" s="11">
        <v>5.0937831546135302</v>
      </c>
      <c r="F78" s="62">
        <v>-16.783152237074116</v>
      </c>
      <c r="G78" s="63">
        <v>1.5717353131696454</v>
      </c>
      <c r="H78" s="62">
        <v>-0.88930227519428762</v>
      </c>
      <c r="I78" s="63">
        <v>1.5717353131696454</v>
      </c>
    </row>
    <row r="79" spans="1:9" ht="15.75" x14ac:dyDescent="0.25">
      <c r="A79" s="43">
        <v>135</v>
      </c>
      <c r="B79" s="43" t="s">
        <v>107</v>
      </c>
      <c r="C79" s="43" t="s">
        <v>66</v>
      </c>
      <c r="D79" s="61">
        <v>684.21804653522327</v>
      </c>
      <c r="E79" s="11">
        <v>3.48619971766347</v>
      </c>
      <c r="F79" s="62">
        <v>-18.193602308417777</v>
      </c>
      <c r="G79" s="63">
        <v>1.9582988387983731</v>
      </c>
      <c r="H79" s="62">
        <v>-1.4452850607096899</v>
      </c>
      <c r="I79" s="63">
        <v>1.9582988387983731</v>
      </c>
    </row>
    <row r="80" spans="1:9" ht="15.75" x14ac:dyDescent="0.25">
      <c r="A80" s="43">
        <v>136</v>
      </c>
      <c r="B80" s="43" t="s">
        <v>108</v>
      </c>
      <c r="C80" s="43" t="s">
        <v>66</v>
      </c>
      <c r="D80" s="61">
        <v>707.60879012800353</v>
      </c>
      <c r="E80" s="11">
        <v>4.5912219998152199</v>
      </c>
      <c r="F80" s="62">
        <v>-17.129690218163233</v>
      </c>
      <c r="G80" s="63">
        <v>1.6529420797352605</v>
      </c>
      <c r="H80" s="62">
        <v>-1.0018828190719695</v>
      </c>
      <c r="I80" s="63">
        <v>1.6529420797352605</v>
      </c>
    </row>
    <row r="81" spans="1:9" ht="15.75" x14ac:dyDescent="0.25">
      <c r="A81" s="43">
        <v>137</v>
      </c>
      <c r="B81" s="43" t="s">
        <v>109</v>
      </c>
      <c r="C81" s="43" t="s">
        <v>66</v>
      </c>
      <c r="D81" s="61">
        <v>702.41009522290608</v>
      </c>
      <c r="E81" s="11">
        <v>4.3236207004763498</v>
      </c>
      <c r="F81" s="62">
        <v>-17.168522683072684</v>
      </c>
      <c r="G81" s="63">
        <v>1.7174817076074627</v>
      </c>
      <c r="H81" s="62">
        <v>-0.90542436535035975</v>
      </c>
      <c r="I81" s="63">
        <v>1.7174817076074627</v>
      </c>
    </row>
    <row r="82" spans="1:9" ht="15.75" x14ac:dyDescent="0.25">
      <c r="A82" s="43">
        <v>138</v>
      </c>
      <c r="B82" s="43" t="s">
        <v>110</v>
      </c>
      <c r="C82" s="43" t="s">
        <v>66</v>
      </c>
      <c r="D82" s="61">
        <v>680.87240517463442</v>
      </c>
      <c r="E82" s="11">
        <v>3.34787830025205</v>
      </c>
      <c r="F82" s="62">
        <v>-17.623107088973132</v>
      </c>
      <c r="G82" s="63">
        <v>2.0037955775619087</v>
      </c>
      <c r="H82" s="62">
        <v>-0.78349838927005067</v>
      </c>
      <c r="I82" s="63">
        <v>2.0037955775619087</v>
      </c>
    </row>
    <row r="83" spans="1:9" ht="15.75" x14ac:dyDescent="0.25">
      <c r="A83" s="43">
        <v>139</v>
      </c>
      <c r="B83" s="43" t="s">
        <v>111</v>
      </c>
      <c r="C83" s="43" t="s">
        <v>66</v>
      </c>
      <c r="D83" s="61">
        <v>705.83011971660244</v>
      </c>
      <c r="E83" s="11">
        <v>4.4981741822359904</v>
      </c>
      <c r="F83" s="62">
        <v>-17.048389444423176</v>
      </c>
      <c r="G83" s="63">
        <v>1.6759001352891834</v>
      </c>
      <c r="H83" s="62">
        <v>-0.87445843011225577</v>
      </c>
      <c r="I83" s="63">
        <v>1.6759001352891834</v>
      </c>
    </row>
    <row r="84" spans="1:9" ht="15.75" x14ac:dyDescent="0.25">
      <c r="A84" s="43">
        <v>140</v>
      </c>
      <c r="B84" s="43" t="s">
        <v>112</v>
      </c>
      <c r="C84" s="43" t="s">
        <v>66</v>
      </c>
      <c r="D84" s="61">
        <v>702.97694299542559</v>
      </c>
      <c r="E84" s="11">
        <v>4.3521597848568199</v>
      </c>
      <c r="F84" s="62">
        <v>-17.26309546816691</v>
      </c>
      <c r="G84" s="63">
        <v>1.708332597745519</v>
      </c>
      <c r="H84" s="62">
        <v>-1.0148200432439864</v>
      </c>
      <c r="I84" s="63">
        <v>1.708332597745519</v>
      </c>
    </row>
    <row r="85" spans="1:9" ht="15.75" x14ac:dyDescent="0.25">
      <c r="A85" s="43">
        <v>141</v>
      </c>
      <c r="B85" s="43" t="s">
        <v>113</v>
      </c>
      <c r="C85" s="43" t="s">
        <v>66</v>
      </c>
      <c r="D85" s="61">
        <v>669.57637505104935</v>
      </c>
      <c r="E85" s="11">
        <v>2.9139545729488701</v>
      </c>
      <c r="F85" s="62">
        <v>-18.039595651590275</v>
      </c>
      <c r="G85" s="63">
        <v>2.2151520515762786</v>
      </c>
      <c r="H85" s="62">
        <v>-0.8868592435478071</v>
      </c>
      <c r="I85" s="63">
        <v>2.2151520515762786</v>
      </c>
    </row>
    <row r="86" spans="1:9" ht="15.75" x14ac:dyDescent="0.25">
      <c r="A86" s="43">
        <v>142</v>
      </c>
      <c r="B86" s="43" t="s">
        <v>114</v>
      </c>
      <c r="C86" s="43" t="s">
        <v>66</v>
      </c>
      <c r="D86" s="61">
        <v>641.55538851017502</v>
      </c>
      <c r="E86" s="11">
        <v>2.0347299722864198</v>
      </c>
      <c r="F86" s="62">
        <v>-19.06827708959694</v>
      </c>
      <c r="G86" s="63">
        <v>2.9237559484131661</v>
      </c>
      <c r="H86" s="62">
        <v>-1.1045457189079038</v>
      </c>
      <c r="I86" s="63">
        <v>2.9237559484131661</v>
      </c>
    </row>
    <row r="87" spans="1:9" ht="15.75" x14ac:dyDescent="0.25">
      <c r="A87" s="43">
        <v>143</v>
      </c>
      <c r="B87" s="43" t="s">
        <v>115</v>
      </c>
      <c r="C87" s="43" t="s">
        <v>66</v>
      </c>
      <c r="D87" s="61">
        <v>720.68992875585604</v>
      </c>
      <c r="E87" s="11">
        <v>5.32532878212601</v>
      </c>
      <c r="F87" s="62">
        <v>-16.629116085983718</v>
      </c>
      <c r="G87" s="63">
        <v>1.537802390536785</v>
      </c>
      <c r="H87" s="62">
        <v>-0.83536872619620794</v>
      </c>
      <c r="I87" s="63">
        <v>1.537802390536785</v>
      </c>
    </row>
    <row r="88" spans="1:9" ht="15.75" x14ac:dyDescent="0.25">
      <c r="A88" s="43">
        <v>144</v>
      </c>
      <c r="B88" s="43" t="s">
        <v>116</v>
      </c>
      <c r="C88" s="43" t="s">
        <v>66</v>
      </c>
      <c r="D88" s="61">
        <v>724.68361175753023</v>
      </c>
      <c r="E88" s="11">
        <v>5.5677124805589298</v>
      </c>
      <c r="F88" s="62">
        <v>-16.57008543232789</v>
      </c>
      <c r="G88" s="63">
        <v>1.5073458787950962</v>
      </c>
      <c r="H88" s="62">
        <v>-0.87655565369938238</v>
      </c>
      <c r="I88" s="63">
        <v>1.5073458787950962</v>
      </c>
    </row>
    <row r="89" spans="1:9" ht="15.75" x14ac:dyDescent="0.25">
      <c r="A89" s="43">
        <v>145</v>
      </c>
      <c r="B89" s="43" t="s">
        <v>117</v>
      </c>
      <c r="C89" s="43" t="s">
        <v>118</v>
      </c>
      <c r="D89" s="61">
        <v>1012.550615780992</v>
      </c>
      <c r="E89" s="11">
        <v>66.485205096226395</v>
      </c>
      <c r="F89" s="62">
        <v>-11.69579129902267</v>
      </c>
      <c r="G89" s="63">
        <v>0.99751589884909464</v>
      </c>
      <c r="H89" s="62">
        <v>-0.88564591418824179</v>
      </c>
      <c r="I89" s="63">
        <v>0.99751589884909464</v>
      </c>
    </row>
    <row r="90" spans="1:9" ht="15.75" x14ac:dyDescent="0.25">
      <c r="A90" s="43">
        <v>146</v>
      </c>
      <c r="B90" s="43" t="s">
        <v>119</v>
      </c>
      <c r="C90" s="43" t="s">
        <v>118</v>
      </c>
      <c r="D90" s="61">
        <v>985.04022994535865</v>
      </c>
      <c r="E90" s="11">
        <v>55.092774480273803</v>
      </c>
      <c r="F90" s="62">
        <v>-12.189297927543949</v>
      </c>
      <c r="G90" s="63">
        <v>0.99003889155017089</v>
      </c>
      <c r="H90" s="62">
        <v>-0.95359335001329804</v>
      </c>
      <c r="I90" s="63">
        <v>0.99003889155017089</v>
      </c>
    </row>
    <row r="91" spans="1:9" ht="15.75" x14ac:dyDescent="0.25">
      <c r="A91" s="43">
        <v>147</v>
      </c>
      <c r="B91" s="43" t="s">
        <v>120</v>
      </c>
      <c r="C91" s="43" t="s">
        <v>118</v>
      </c>
      <c r="D91" s="61">
        <v>974.80267652008718</v>
      </c>
      <c r="E91" s="11">
        <v>51.262330261343401</v>
      </c>
      <c r="F91" s="62">
        <v>-11.838605479993063</v>
      </c>
      <c r="G91" s="63">
        <v>0.98683981095734608</v>
      </c>
      <c r="H91" s="62">
        <v>-0.43995381329383321</v>
      </c>
      <c r="I91" s="63">
        <v>0.98683981095734608</v>
      </c>
    </row>
    <row r="92" spans="1:9" ht="15.75" x14ac:dyDescent="0.25">
      <c r="A92" s="43">
        <v>148</v>
      </c>
      <c r="B92" s="43" t="s">
        <v>121</v>
      </c>
      <c r="C92" s="43" t="s">
        <v>118</v>
      </c>
      <c r="D92" s="61">
        <v>1147.1673076783454</v>
      </c>
      <c r="E92" s="11">
        <v>150.165969984165</v>
      </c>
      <c r="F92" s="62">
        <v>-8.2954797607155069</v>
      </c>
      <c r="G92" s="63">
        <v>0.94000558993902661</v>
      </c>
      <c r="H92" s="62">
        <v>0.65682706568131977</v>
      </c>
      <c r="I92" s="63">
        <v>0.94000558993902661</v>
      </c>
    </row>
    <row r="93" spans="1:9" ht="15.75" x14ac:dyDescent="0.25">
      <c r="A93" s="43">
        <v>149</v>
      </c>
      <c r="B93" s="43" t="s">
        <v>122</v>
      </c>
      <c r="C93" s="43" t="s">
        <v>118</v>
      </c>
      <c r="D93" s="61">
        <v>1049.9098482137288</v>
      </c>
      <c r="E93" s="11">
        <v>84.750885203174803</v>
      </c>
      <c r="F93" s="62">
        <v>-10.270185646472056</v>
      </c>
      <c r="G93" s="63">
        <v>0.94649667367536416</v>
      </c>
      <c r="H93" s="62">
        <v>-1.0999951939322017E-2</v>
      </c>
      <c r="I93" s="63">
        <v>0.94649667367536416</v>
      </c>
    </row>
    <row r="94" spans="1:9" ht="15.75" x14ac:dyDescent="0.25">
      <c r="A94" s="43">
        <v>152</v>
      </c>
      <c r="B94" s="43" t="s">
        <v>13</v>
      </c>
      <c r="C94" s="43" t="s">
        <v>118</v>
      </c>
      <c r="D94" s="61">
        <v>671.61219571489175</v>
      </c>
      <c r="E94" s="11">
        <v>2.98850814201437</v>
      </c>
      <c r="F94" s="62">
        <v>-18.73474246519957</v>
      </c>
      <c r="G94" s="63">
        <v>2.2121204257730245</v>
      </c>
      <c r="H94" s="62">
        <v>-0.93265920226369303</v>
      </c>
      <c r="I94" s="63">
        <v>2.2121204257730245</v>
      </c>
    </row>
    <row r="95" spans="1:9" ht="15.75" x14ac:dyDescent="0.25">
      <c r="A95" s="43">
        <v>155</v>
      </c>
      <c r="B95" s="43" t="s">
        <v>13</v>
      </c>
      <c r="C95" s="43" t="s">
        <v>118</v>
      </c>
      <c r="D95" s="61">
        <v>731.67070298745375</v>
      </c>
      <c r="E95" s="11">
        <v>6.0134873463989704</v>
      </c>
      <c r="F95" s="62">
        <v>-16.972845475541039</v>
      </c>
      <c r="G95" s="63">
        <v>1.4750872531926227</v>
      </c>
      <c r="H95" s="62">
        <v>-0.74813692719984459</v>
      </c>
      <c r="I95" s="63">
        <v>1.4750872531926227</v>
      </c>
    </row>
    <row r="96" spans="1:9" ht="16.5" thickBot="1" x14ac:dyDescent="0.3">
      <c r="A96" s="64">
        <v>159</v>
      </c>
      <c r="B96" s="64" t="s">
        <v>13</v>
      </c>
      <c r="C96" s="64" t="s">
        <v>118</v>
      </c>
      <c r="D96" s="65">
        <v>583.79601589281458</v>
      </c>
      <c r="E96" s="66">
        <v>0.90118035338969005</v>
      </c>
      <c r="F96" s="67">
        <v>-21.544927368743803</v>
      </c>
      <c r="G96" s="68">
        <v>6.1110734233966681</v>
      </c>
      <c r="H96" s="67">
        <v>-1.0259099172803055</v>
      </c>
      <c r="I96" s="68">
        <v>6.1110734233966681</v>
      </c>
    </row>
  </sheetData>
  <mergeCells count="1">
    <mergeCell ref="L4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A6B6A-A82D-47C7-923B-0DEEF835B549}">
  <dimension ref="A1:L158"/>
  <sheetViews>
    <sheetView zoomScaleNormal="100" workbookViewId="0">
      <selection activeCell="C148" sqref="C148:C149"/>
    </sheetView>
  </sheetViews>
  <sheetFormatPr baseColWidth="10" defaultRowHeight="15" x14ac:dyDescent="0.25"/>
  <cols>
    <col min="2" max="2" width="31.7109375" bestFit="1" customWidth="1"/>
    <col min="3" max="3" width="14.28515625" customWidth="1"/>
    <col min="9" max="9" width="16.7109375" bestFit="1" customWidth="1"/>
  </cols>
  <sheetData>
    <row r="1" spans="1:12" x14ac:dyDescent="0.25">
      <c r="A1" s="18" t="s">
        <v>175</v>
      </c>
    </row>
    <row r="2" spans="1:12" x14ac:dyDescent="0.25">
      <c r="C2" s="18"/>
    </row>
    <row r="3" spans="1:12" ht="15.75" thickBot="1" x14ac:dyDescent="0.3">
      <c r="A3" s="55" t="s">
        <v>0</v>
      </c>
      <c r="B3" s="55" t="s">
        <v>4</v>
      </c>
      <c r="C3" s="55" t="s">
        <v>5</v>
      </c>
      <c r="D3" s="56" t="s">
        <v>153</v>
      </c>
      <c r="E3" s="56" t="s">
        <v>154</v>
      </c>
      <c r="F3" s="56" t="s">
        <v>155</v>
      </c>
      <c r="G3" s="56" t="s">
        <v>156</v>
      </c>
      <c r="H3" s="56" t="s">
        <v>157</v>
      </c>
      <c r="I3" s="57" t="s">
        <v>151</v>
      </c>
      <c r="J3" s="57" t="s">
        <v>158</v>
      </c>
      <c r="K3" s="57" t="s">
        <v>160</v>
      </c>
      <c r="L3" s="57" t="s">
        <v>159</v>
      </c>
    </row>
    <row r="4" spans="1:12" x14ac:dyDescent="0.25">
      <c r="A4">
        <v>1</v>
      </c>
      <c r="B4" t="s">
        <v>7</v>
      </c>
      <c r="C4" t="s">
        <v>1</v>
      </c>
      <c r="D4" s="53">
        <v>33.715726456756116</v>
      </c>
      <c r="E4" s="53">
        <v>16.621363682489999</v>
      </c>
      <c r="F4" s="53">
        <v>61.442922595750268</v>
      </c>
      <c r="G4" s="53">
        <v>21.857012390008169</v>
      </c>
      <c r="H4" s="53">
        <v>276.98439411773967</v>
      </c>
      <c r="I4" s="21">
        <f>(E4^2)/F4</f>
        <v>4.4963637632156823</v>
      </c>
      <c r="J4">
        <f>SQRT(F4*H4)</f>
        <v>130.45585723917139</v>
      </c>
      <c r="K4" s="24">
        <f t="shared" ref="K4:K35" si="0">G4/J4</f>
        <v>0.1675433579799839</v>
      </c>
      <c r="L4" s="24">
        <f>D4/I4</f>
        <v>7.4984427933925666</v>
      </c>
    </row>
    <row r="5" spans="1:12" x14ac:dyDescent="0.25">
      <c r="A5">
        <v>2</v>
      </c>
      <c r="B5" t="s">
        <v>8</v>
      </c>
      <c r="C5" t="s">
        <v>1</v>
      </c>
      <c r="D5">
        <v>23.899010539145351</v>
      </c>
      <c r="E5">
        <v>5.128898237732888</v>
      </c>
      <c r="F5">
        <v>38.412817675612843</v>
      </c>
      <c r="G5">
        <v>13.18482549428499</v>
      </c>
      <c r="H5">
        <v>170.76539971428241</v>
      </c>
      <c r="I5" s="21">
        <f>(E5^2)/F5</f>
        <v>0.68481300578270698</v>
      </c>
      <c r="J5">
        <f>SQRT(F5*H5)</f>
        <v>80.991235109287473</v>
      </c>
      <c r="K5" s="24">
        <f t="shared" si="0"/>
        <v>0.16279323900288381</v>
      </c>
      <c r="L5" s="24">
        <f t="shared" ref="L5:L68" si="1">D5/I5</f>
        <v>34.898593247115656</v>
      </c>
    </row>
    <row r="6" spans="1:12" x14ac:dyDescent="0.25">
      <c r="A6">
        <v>3</v>
      </c>
      <c r="B6" t="s">
        <v>9</v>
      </c>
      <c r="C6" t="s">
        <v>1</v>
      </c>
      <c r="D6">
        <v>31.147125584692986</v>
      </c>
      <c r="E6">
        <v>9.1329320528566527</v>
      </c>
      <c r="F6">
        <v>42.763110685513652</v>
      </c>
      <c r="G6">
        <v>20.988013832599645</v>
      </c>
      <c r="H6">
        <v>187.6402642402663</v>
      </c>
      <c r="I6" s="21">
        <f t="shared" ref="I6:I68" si="2">(E6^2)/F6</f>
        <v>1.9505233960997228</v>
      </c>
      <c r="J6">
        <f t="shared" ref="J6:J68" si="3">SQRT(F6*H6)</f>
        <v>89.57723700117981</v>
      </c>
      <c r="K6" s="24">
        <f t="shared" si="0"/>
        <v>0.23430075022656943</v>
      </c>
      <c r="L6" s="24">
        <f t="shared" si="1"/>
        <v>15.968598811465142</v>
      </c>
    </row>
    <row r="7" spans="1:12" x14ac:dyDescent="0.25">
      <c r="A7">
        <v>4</v>
      </c>
      <c r="B7" t="s">
        <v>10</v>
      </c>
      <c r="C7" t="s">
        <v>1</v>
      </c>
      <c r="D7">
        <v>52.758012211470472</v>
      </c>
      <c r="E7">
        <v>90.520590060307228</v>
      </c>
      <c r="F7">
        <v>135.70934470611553</v>
      </c>
      <c r="G7">
        <v>61.902420926911901</v>
      </c>
      <c r="H7" s="22">
        <v>338.20969825046831</v>
      </c>
      <c r="I7" s="21">
        <f t="shared" si="2"/>
        <v>60.378872527979595</v>
      </c>
      <c r="J7">
        <f t="shared" si="3"/>
        <v>214.23869053656981</v>
      </c>
      <c r="K7" s="25">
        <f t="shared" si="0"/>
        <v>0.28894137082277105</v>
      </c>
      <c r="L7" s="24">
        <f t="shared" si="1"/>
        <v>0.87378266606456401</v>
      </c>
    </row>
    <row r="8" spans="1:12" x14ac:dyDescent="0.25">
      <c r="A8">
        <v>5</v>
      </c>
      <c r="B8" t="s">
        <v>11</v>
      </c>
      <c r="C8" t="s">
        <v>1</v>
      </c>
      <c r="D8">
        <v>100.19915644368288</v>
      </c>
      <c r="E8">
        <v>97.09757447222276</v>
      </c>
      <c r="F8">
        <v>173.13142384049596</v>
      </c>
      <c r="G8">
        <v>89.694761139441198</v>
      </c>
      <c r="H8">
        <v>350.71998739838943</v>
      </c>
      <c r="I8" s="21">
        <f t="shared" si="2"/>
        <v>54.455388624740365</v>
      </c>
      <c r="J8">
        <f t="shared" si="3"/>
        <v>246.41560581181534</v>
      </c>
      <c r="K8" s="25">
        <f t="shared" si="0"/>
        <v>0.36399789227610857</v>
      </c>
      <c r="L8" s="24">
        <f t="shared" si="1"/>
        <v>1.8400227961675044</v>
      </c>
    </row>
    <row r="9" spans="1:12" x14ac:dyDescent="0.25">
      <c r="A9">
        <v>6</v>
      </c>
      <c r="B9" t="s">
        <v>12</v>
      </c>
      <c r="C9" t="s">
        <v>1</v>
      </c>
      <c r="D9">
        <v>21.329090603980912</v>
      </c>
      <c r="E9">
        <v>13.478341996384223</v>
      </c>
      <c r="F9">
        <v>65.847519635082307</v>
      </c>
      <c r="G9">
        <v>21.579367944748135</v>
      </c>
      <c r="H9">
        <v>269.73702726841657</v>
      </c>
      <c r="I9" s="21">
        <f t="shared" si="2"/>
        <v>2.7588845256170687</v>
      </c>
      <c r="J9">
        <f t="shared" si="3"/>
        <v>133.27233095945232</v>
      </c>
      <c r="K9" s="24">
        <f t="shared" si="0"/>
        <v>0.16191934056674967</v>
      </c>
      <c r="L9" s="24">
        <f t="shared" si="1"/>
        <v>7.7310559416075311</v>
      </c>
    </row>
    <row r="10" spans="1:12" x14ac:dyDescent="0.25">
      <c r="A10">
        <v>7</v>
      </c>
      <c r="B10" t="s">
        <v>13</v>
      </c>
      <c r="C10" t="s">
        <v>1</v>
      </c>
      <c r="D10">
        <v>51.792702634512729</v>
      </c>
      <c r="E10">
        <v>31.373604253928224</v>
      </c>
      <c r="F10">
        <v>90.641411528871629</v>
      </c>
      <c r="G10">
        <v>25.685056117987031</v>
      </c>
      <c r="H10">
        <v>289.48558655248689</v>
      </c>
      <c r="I10" s="21">
        <f t="shared" si="2"/>
        <v>10.859308425140503</v>
      </c>
      <c r="J10">
        <f t="shared" si="3"/>
        <v>161.98574684947053</v>
      </c>
      <c r="K10" s="24">
        <f t="shared" si="0"/>
        <v>0.15856367993818332</v>
      </c>
      <c r="L10" s="24">
        <f t="shared" si="1"/>
        <v>4.7694291944601996</v>
      </c>
    </row>
    <row r="11" spans="1:12" x14ac:dyDescent="0.25">
      <c r="A11">
        <v>8</v>
      </c>
      <c r="B11" t="s">
        <v>13</v>
      </c>
      <c r="C11" t="s">
        <v>1</v>
      </c>
      <c r="D11">
        <v>32.287834109612398</v>
      </c>
      <c r="E11">
        <v>17.451897256460548</v>
      </c>
      <c r="F11">
        <v>59.577311208224124</v>
      </c>
      <c r="G11">
        <v>19.095912611523801</v>
      </c>
      <c r="H11">
        <v>170.76866428142512</v>
      </c>
      <c r="I11" s="21">
        <f t="shared" si="2"/>
        <v>5.1121595062519729</v>
      </c>
      <c r="J11">
        <f t="shared" si="3"/>
        <v>100.86594002192817</v>
      </c>
      <c r="K11" s="24">
        <f t="shared" si="0"/>
        <v>0.18931973079686132</v>
      </c>
      <c r="L11" s="24">
        <f t="shared" si="1"/>
        <v>6.3158894142730926</v>
      </c>
    </row>
    <row r="12" spans="1:12" x14ac:dyDescent="0.25">
      <c r="A12">
        <v>9</v>
      </c>
      <c r="B12" t="s">
        <v>13</v>
      </c>
      <c r="C12" t="s">
        <v>1</v>
      </c>
      <c r="D12">
        <v>31.553889383428224</v>
      </c>
      <c r="E12">
        <v>42.533291778146605</v>
      </c>
      <c r="F12">
        <v>88.757844502249995</v>
      </c>
      <c r="G12">
        <v>34.279751999948488</v>
      </c>
      <c r="H12">
        <v>261.42640409574574</v>
      </c>
      <c r="I12" s="21">
        <f t="shared" si="2"/>
        <v>20.382208689611584</v>
      </c>
      <c r="J12">
        <f t="shared" si="3"/>
        <v>152.32742406905123</v>
      </c>
      <c r="K12" s="25">
        <f t="shared" si="0"/>
        <v>0.22503992442233647</v>
      </c>
      <c r="L12" s="24">
        <f t="shared" si="1"/>
        <v>1.5481094254280023</v>
      </c>
    </row>
    <row r="13" spans="1:12" x14ac:dyDescent="0.25">
      <c r="A13">
        <v>10</v>
      </c>
      <c r="B13" t="s">
        <v>13</v>
      </c>
      <c r="C13" t="s">
        <v>1</v>
      </c>
      <c r="D13">
        <v>12.98705742359734</v>
      </c>
      <c r="E13">
        <v>10.968763885565403</v>
      </c>
      <c r="F13">
        <v>61.360605951377636</v>
      </c>
      <c r="G13">
        <v>29.481231553001599</v>
      </c>
      <c r="H13">
        <v>294.23105473377234</v>
      </c>
      <c r="I13" s="21">
        <f t="shared" si="2"/>
        <v>1.9607658580265801</v>
      </c>
      <c r="J13">
        <f t="shared" si="3"/>
        <v>134.36590269922362</v>
      </c>
      <c r="K13" s="24">
        <f t="shared" si="0"/>
        <v>0.21941006580363595</v>
      </c>
      <c r="L13" s="24">
        <f t="shared" si="1"/>
        <v>6.6234616287475605</v>
      </c>
    </row>
    <row r="14" spans="1:12" x14ac:dyDescent="0.25">
      <c r="A14">
        <v>11</v>
      </c>
      <c r="B14" t="s">
        <v>13</v>
      </c>
      <c r="C14" t="s">
        <v>1</v>
      </c>
      <c r="D14">
        <v>27.620938537631652</v>
      </c>
      <c r="E14">
        <v>6.1718912658004372</v>
      </c>
      <c r="F14">
        <v>42.104742386471827</v>
      </c>
      <c r="G14">
        <v>17.714950743207442</v>
      </c>
      <c r="H14">
        <v>189.77940395288692</v>
      </c>
      <c r="I14" s="21">
        <f t="shared" si="2"/>
        <v>0.90470193231968776</v>
      </c>
      <c r="J14">
        <f t="shared" si="3"/>
        <v>89.390228289754788</v>
      </c>
      <c r="K14" s="24">
        <f t="shared" si="0"/>
        <v>0.19817547266783064</v>
      </c>
      <c r="L14" s="24">
        <f t="shared" si="1"/>
        <v>30.530429471738376</v>
      </c>
    </row>
    <row r="15" spans="1:12" x14ac:dyDescent="0.25">
      <c r="A15">
        <v>12</v>
      </c>
      <c r="B15" t="s">
        <v>13</v>
      </c>
      <c r="C15" t="s">
        <v>14</v>
      </c>
      <c r="D15">
        <v>28.93269987302039</v>
      </c>
      <c r="E15">
        <v>6.8922721376014877</v>
      </c>
      <c r="F15">
        <v>30.663168557514798</v>
      </c>
      <c r="G15">
        <v>15.016234125615238</v>
      </c>
      <c r="H15">
        <v>249.46165235828994</v>
      </c>
      <c r="I15" s="21">
        <f t="shared" si="2"/>
        <v>1.5492011247844719</v>
      </c>
      <c r="J15">
        <f t="shared" si="3"/>
        <v>87.46018919999203</v>
      </c>
      <c r="K15" s="24">
        <f t="shared" si="0"/>
        <v>0.17169222091754413</v>
      </c>
      <c r="L15" s="24">
        <f t="shared" si="1"/>
        <v>18.675883595840769</v>
      </c>
    </row>
    <row r="16" spans="1:12" x14ac:dyDescent="0.25">
      <c r="A16">
        <v>13</v>
      </c>
      <c r="B16" t="s">
        <v>13</v>
      </c>
      <c r="C16" t="s">
        <v>14</v>
      </c>
      <c r="D16">
        <v>23.120495010240621</v>
      </c>
      <c r="E16">
        <v>2.1301892347500719</v>
      </c>
      <c r="F16">
        <v>32.961216108219396</v>
      </c>
      <c r="G16">
        <v>6.4871946094137298</v>
      </c>
      <c r="H16">
        <v>193.10857275008391</v>
      </c>
      <c r="I16" s="21">
        <f t="shared" si="2"/>
        <v>0.13766804479988676</v>
      </c>
      <c r="J16">
        <f t="shared" si="3"/>
        <v>79.781535450035818</v>
      </c>
      <c r="K16" s="15">
        <f t="shared" si="0"/>
        <v>8.1311979931451894E-2</v>
      </c>
      <c r="L16" s="24">
        <f t="shared" si="1"/>
        <v>167.94380310876355</v>
      </c>
    </row>
    <row r="17" spans="1:12" x14ac:dyDescent="0.25">
      <c r="A17">
        <v>16</v>
      </c>
      <c r="B17" t="s">
        <v>13</v>
      </c>
      <c r="C17" t="s">
        <v>14</v>
      </c>
      <c r="D17">
        <v>11.119971525611811</v>
      </c>
      <c r="E17">
        <v>11.05488831589571</v>
      </c>
      <c r="F17">
        <v>31.966442078766352</v>
      </c>
      <c r="G17">
        <v>10.690646145785792</v>
      </c>
      <c r="H17">
        <v>191.26707495171607</v>
      </c>
      <c r="I17" s="21">
        <f t="shared" si="2"/>
        <v>3.8230890812245137</v>
      </c>
      <c r="J17">
        <f t="shared" si="3"/>
        <v>78.192888890353032</v>
      </c>
      <c r="K17" s="15">
        <f t="shared" si="0"/>
        <v>0.13672146275062028</v>
      </c>
      <c r="L17" s="24">
        <f t="shared" si="1"/>
        <v>2.9086352133992515</v>
      </c>
    </row>
    <row r="18" spans="1:12" x14ac:dyDescent="0.25">
      <c r="A18">
        <v>17</v>
      </c>
      <c r="B18" t="s">
        <v>13</v>
      </c>
      <c r="C18" t="s">
        <v>14</v>
      </c>
      <c r="D18">
        <v>18.615896011960359</v>
      </c>
      <c r="E18">
        <v>4.237332697286039</v>
      </c>
      <c r="F18">
        <v>35.284695786723582</v>
      </c>
      <c r="G18">
        <v>16.689797365420656</v>
      </c>
      <c r="H18">
        <v>194.64080711180853</v>
      </c>
      <c r="I18" s="21">
        <f t="shared" si="2"/>
        <v>0.50886051267148025</v>
      </c>
      <c r="J18">
        <f t="shared" si="3"/>
        <v>82.872442142261662</v>
      </c>
      <c r="K18" s="24">
        <f t="shared" si="0"/>
        <v>0.20139140266640604</v>
      </c>
      <c r="L18" s="24">
        <f t="shared" si="1"/>
        <v>36.583494982206958</v>
      </c>
    </row>
    <row r="19" spans="1:12" x14ac:dyDescent="0.25">
      <c r="A19">
        <v>18</v>
      </c>
      <c r="B19" t="s">
        <v>13</v>
      </c>
      <c r="C19" t="s">
        <v>14</v>
      </c>
      <c r="D19">
        <v>24.208533252384015</v>
      </c>
      <c r="E19">
        <v>6.5405760753007653</v>
      </c>
      <c r="F19">
        <v>71.560795211056757</v>
      </c>
      <c r="G19">
        <v>28.280882211119003</v>
      </c>
      <c r="H19">
        <v>309.63623859047186</v>
      </c>
      <c r="I19" s="21">
        <f t="shared" si="2"/>
        <v>0.59780128589441694</v>
      </c>
      <c r="J19">
        <f t="shared" si="3"/>
        <v>148.85501489602112</v>
      </c>
      <c r="K19" s="24">
        <f t="shared" si="0"/>
        <v>0.1899894486650241</v>
      </c>
      <c r="L19" s="24">
        <f t="shared" si="1"/>
        <v>40.495953795354836</v>
      </c>
    </row>
    <row r="20" spans="1:12" x14ac:dyDescent="0.25">
      <c r="A20">
        <v>21</v>
      </c>
      <c r="B20" t="s">
        <v>13</v>
      </c>
      <c r="C20" t="s">
        <v>14</v>
      </c>
      <c r="D20">
        <v>16.371600810260194</v>
      </c>
      <c r="E20">
        <v>7.1414446461711814</v>
      </c>
      <c r="F20">
        <v>12.383466671899596</v>
      </c>
      <c r="G20">
        <v>7.6073192261734093</v>
      </c>
      <c r="H20">
        <v>116.85780967016431</v>
      </c>
      <c r="I20" s="21">
        <f t="shared" si="2"/>
        <v>4.1184131217517708</v>
      </c>
      <c r="J20">
        <f t="shared" si="3"/>
        <v>38.040830582436897</v>
      </c>
      <c r="K20" s="24">
        <f t="shared" si="0"/>
        <v>0.19997773733378049</v>
      </c>
      <c r="L20" s="24">
        <f t="shared" si="1"/>
        <v>3.9752206314107017</v>
      </c>
    </row>
    <row r="21" spans="1:12" x14ac:dyDescent="0.25">
      <c r="A21">
        <v>22</v>
      </c>
      <c r="B21" t="s">
        <v>13</v>
      </c>
      <c r="C21" t="s">
        <v>14</v>
      </c>
      <c r="D21">
        <v>35.391527818428223</v>
      </c>
      <c r="E21">
        <v>7.7881040002833259</v>
      </c>
      <c r="F21">
        <v>33.572440590678042</v>
      </c>
      <c r="G21">
        <v>16.785713417586376</v>
      </c>
      <c r="H21">
        <v>168.53101111499899</v>
      </c>
      <c r="I21" s="21">
        <f t="shared" si="2"/>
        <v>1.8066772284666999</v>
      </c>
      <c r="J21">
        <f t="shared" si="3"/>
        <v>75.219660716764764</v>
      </c>
      <c r="K21" s="24">
        <f t="shared" si="0"/>
        <v>0.22315593101106901</v>
      </c>
      <c r="L21" s="24">
        <f t="shared" si="1"/>
        <v>19.589292022274773</v>
      </c>
    </row>
    <row r="22" spans="1:12" x14ac:dyDescent="0.25">
      <c r="A22">
        <v>25</v>
      </c>
      <c r="B22" t="s">
        <v>13</v>
      </c>
      <c r="C22" t="s">
        <v>14</v>
      </c>
      <c r="D22">
        <v>17.765628644316312</v>
      </c>
      <c r="E22">
        <v>8.2920824572376812</v>
      </c>
      <c r="F22">
        <v>55.164431037930136</v>
      </c>
      <c r="G22">
        <v>18.244858978860211</v>
      </c>
      <c r="H22">
        <v>259.64758215443618</v>
      </c>
      <c r="I22" s="21">
        <f t="shared" si="2"/>
        <v>1.2464305383726628</v>
      </c>
      <c r="J22">
        <f t="shared" si="3"/>
        <v>119.68003651371306</v>
      </c>
      <c r="K22" s="24">
        <f t="shared" si="0"/>
        <v>0.15244697035808222</v>
      </c>
      <c r="L22" s="24">
        <f t="shared" si="1"/>
        <v>14.253203927040396</v>
      </c>
    </row>
    <row r="23" spans="1:12" x14ac:dyDescent="0.25">
      <c r="A23">
        <v>26</v>
      </c>
      <c r="B23" t="s">
        <v>13</v>
      </c>
      <c r="C23" t="s">
        <v>14</v>
      </c>
      <c r="D23">
        <v>27.981867388485643</v>
      </c>
      <c r="E23">
        <v>1.7473246592831355</v>
      </c>
      <c r="F23">
        <v>21.369119031591488</v>
      </c>
      <c r="G23">
        <v>34.013767462255593</v>
      </c>
      <c r="H23">
        <v>83.425388537450246</v>
      </c>
      <c r="I23" s="21">
        <f t="shared" si="2"/>
        <v>0.1428764311914425</v>
      </c>
      <c r="J23">
        <f t="shared" si="3"/>
        <v>42.222352586201808</v>
      </c>
      <c r="K23" s="25">
        <f t="shared" si="0"/>
        <v>0.8055867420654157</v>
      </c>
      <c r="L23" s="24">
        <f t="shared" si="1"/>
        <v>195.84662883266083</v>
      </c>
    </row>
    <row r="24" spans="1:12" x14ac:dyDescent="0.25">
      <c r="A24">
        <v>27</v>
      </c>
      <c r="B24" t="s">
        <v>13</v>
      </c>
      <c r="C24" t="s">
        <v>14</v>
      </c>
      <c r="D24">
        <v>33.892683544270469</v>
      </c>
      <c r="E24">
        <v>13.7260307311556</v>
      </c>
      <c r="F24">
        <v>32.998440082867369</v>
      </c>
      <c r="G24">
        <v>29.350088260305508</v>
      </c>
      <c r="H24">
        <v>44.975818590195125</v>
      </c>
      <c r="I24" s="21">
        <f t="shared" si="2"/>
        <v>5.7094795741707296</v>
      </c>
      <c r="J24">
        <f t="shared" si="3"/>
        <v>38.524431922177207</v>
      </c>
      <c r="K24" s="25">
        <f t="shared" si="0"/>
        <v>0.76185648420709506</v>
      </c>
      <c r="L24" s="24">
        <f t="shared" si="1"/>
        <v>5.9362124172575212</v>
      </c>
    </row>
    <row r="25" spans="1:12" x14ac:dyDescent="0.25">
      <c r="A25">
        <v>28</v>
      </c>
      <c r="B25" t="s">
        <v>15</v>
      </c>
      <c r="C25" t="s">
        <v>3</v>
      </c>
      <c r="D25">
        <v>142.56356731676004</v>
      </c>
      <c r="E25">
        <v>158.97444984659322</v>
      </c>
      <c r="F25">
        <v>132.49438812635475</v>
      </c>
      <c r="G25">
        <v>121.88867461837388</v>
      </c>
      <c r="H25">
        <v>133.36720381326381</v>
      </c>
      <c r="I25" s="21">
        <f t="shared" si="2"/>
        <v>190.74676340197308</v>
      </c>
      <c r="J25">
        <f t="shared" si="3"/>
        <v>132.93007961090385</v>
      </c>
      <c r="K25" s="25">
        <f t="shared" si="0"/>
        <v>0.91693825035801546</v>
      </c>
      <c r="L25" s="25">
        <f t="shared" si="1"/>
        <v>0.74739704503570814</v>
      </c>
    </row>
    <row r="26" spans="1:12" x14ac:dyDescent="0.25">
      <c r="A26">
        <v>29</v>
      </c>
      <c r="B26" t="s">
        <v>16</v>
      </c>
      <c r="C26" t="s">
        <v>3</v>
      </c>
      <c r="D26">
        <v>168.22651986200162</v>
      </c>
      <c r="E26">
        <v>272.25034506250546</v>
      </c>
      <c r="F26">
        <v>334.058080819775</v>
      </c>
      <c r="G26">
        <v>282.09493931582767</v>
      </c>
      <c r="H26">
        <v>312.19450885287989</v>
      </c>
      <c r="I26" s="21">
        <f t="shared" si="2"/>
        <v>221.87833386566487</v>
      </c>
      <c r="J26">
        <f t="shared" si="3"/>
        <v>322.94132357111766</v>
      </c>
      <c r="K26" s="25">
        <f t="shared" si="0"/>
        <v>0.87351762913582398</v>
      </c>
      <c r="L26" s="25">
        <f t="shared" si="1"/>
        <v>0.75819264067420633</v>
      </c>
    </row>
    <row r="27" spans="1:12" x14ac:dyDescent="0.25">
      <c r="A27">
        <v>30</v>
      </c>
      <c r="B27" t="s">
        <v>17</v>
      </c>
      <c r="C27" t="s">
        <v>3</v>
      </c>
      <c r="D27">
        <v>98.32148047142023</v>
      </c>
      <c r="E27">
        <v>55.048534074508751</v>
      </c>
      <c r="F27">
        <v>144.63022744772164</v>
      </c>
      <c r="G27">
        <v>170.88533311538313</v>
      </c>
      <c r="H27">
        <v>274.14718534432461</v>
      </c>
      <c r="I27" s="21">
        <f t="shared" si="2"/>
        <v>20.952335879079669</v>
      </c>
      <c r="J27">
        <f t="shared" si="3"/>
        <v>199.12300161081936</v>
      </c>
      <c r="K27" s="26">
        <f t="shared" si="0"/>
        <v>0.85818982103018915</v>
      </c>
      <c r="L27" s="26">
        <f t="shared" si="1"/>
        <v>4.6926262083069945</v>
      </c>
    </row>
    <row r="28" spans="1:12" x14ac:dyDescent="0.25">
      <c r="A28">
        <v>31</v>
      </c>
      <c r="B28" t="s">
        <v>18</v>
      </c>
      <c r="C28" t="s">
        <v>3</v>
      </c>
      <c r="D28">
        <v>22.29820903809641</v>
      </c>
      <c r="E28">
        <v>7.7840377245431727</v>
      </c>
      <c r="F28">
        <v>16.265127350991083</v>
      </c>
      <c r="G28">
        <v>94.724928029403188</v>
      </c>
      <c r="H28">
        <v>54.549411246802009</v>
      </c>
      <c r="I28" s="21">
        <f t="shared" si="2"/>
        <v>3.7252240323479082</v>
      </c>
      <c r="J28">
        <f t="shared" si="3"/>
        <v>29.786794403742409</v>
      </c>
      <c r="K28" s="26">
        <f t="shared" si="0"/>
        <v>3.180098091303909</v>
      </c>
      <c r="L28" s="26">
        <f t="shared" si="1"/>
        <v>5.9857363864482664</v>
      </c>
    </row>
    <row r="29" spans="1:12" x14ac:dyDescent="0.25">
      <c r="A29">
        <v>32</v>
      </c>
      <c r="B29" t="s">
        <v>19</v>
      </c>
      <c r="C29" t="s">
        <v>3</v>
      </c>
      <c r="D29">
        <v>439.67763506300656</v>
      </c>
      <c r="E29">
        <v>508.80970180835232</v>
      </c>
      <c r="F29">
        <v>1195.8112799959933</v>
      </c>
      <c r="G29">
        <v>1292.551503077611</v>
      </c>
      <c r="H29">
        <v>1668.0911215096833</v>
      </c>
      <c r="I29" s="21">
        <f t="shared" si="2"/>
        <v>216.49512509630435</v>
      </c>
      <c r="J29">
        <f t="shared" si="3"/>
        <v>1412.346338247969</v>
      </c>
      <c r="K29" s="25">
        <f t="shared" si="0"/>
        <v>0.91518026993367307</v>
      </c>
      <c r="L29" s="25">
        <f t="shared" si="1"/>
        <v>2.0308893092508344</v>
      </c>
    </row>
    <row r="30" spans="1:12" x14ac:dyDescent="0.25">
      <c r="A30">
        <v>33</v>
      </c>
      <c r="B30" t="s">
        <v>20</v>
      </c>
      <c r="C30" t="s">
        <v>3</v>
      </c>
      <c r="D30">
        <v>1299.709887120956</v>
      </c>
      <c r="E30">
        <v>1553.2226660756257</v>
      </c>
      <c r="F30">
        <v>1415.6870753910948</v>
      </c>
      <c r="G30">
        <v>1111.965542019952</v>
      </c>
      <c r="H30">
        <v>612.31138136568336</v>
      </c>
      <c r="I30" s="21">
        <f t="shared" si="2"/>
        <v>1704.1199939927419</v>
      </c>
      <c r="J30">
        <f t="shared" si="3"/>
        <v>931.04312935237624</v>
      </c>
      <c r="K30" s="25">
        <f t="shared" si="0"/>
        <v>1.1943222681782997</v>
      </c>
      <c r="L30" s="25">
        <f t="shared" si="1"/>
        <v>0.76268683643323976</v>
      </c>
    </row>
    <row r="31" spans="1:12" x14ac:dyDescent="0.25">
      <c r="A31">
        <v>34</v>
      </c>
      <c r="B31" t="s">
        <v>21</v>
      </c>
      <c r="C31" t="s">
        <v>3</v>
      </c>
      <c r="D31">
        <v>33.429821564178958</v>
      </c>
      <c r="E31">
        <v>2.2208048952738513</v>
      </c>
      <c r="F31">
        <v>10.333623585484865</v>
      </c>
      <c r="G31">
        <v>16.834759217013961</v>
      </c>
      <c r="H31">
        <v>39.17079133774849</v>
      </c>
      <c r="I31" s="21">
        <f t="shared" si="2"/>
        <v>0.47727443738128839</v>
      </c>
      <c r="J31">
        <f t="shared" si="3"/>
        <v>20.11905100221837</v>
      </c>
      <c r="K31" s="26">
        <f t="shared" si="0"/>
        <v>0.83675712215042963</v>
      </c>
      <c r="L31" s="26">
        <f t="shared" si="1"/>
        <v>70.04318468762304</v>
      </c>
    </row>
    <row r="32" spans="1:12" x14ac:dyDescent="0.25">
      <c r="A32">
        <v>35</v>
      </c>
      <c r="B32" t="s">
        <v>22</v>
      </c>
      <c r="C32" t="s">
        <v>3</v>
      </c>
      <c r="D32">
        <v>45.723528867458072</v>
      </c>
      <c r="E32">
        <v>6.4655297765320787</v>
      </c>
      <c r="F32">
        <v>31.017563019423044</v>
      </c>
      <c r="G32">
        <v>40.99817746024334</v>
      </c>
      <c r="H32">
        <v>86.461362168639198</v>
      </c>
      <c r="I32" s="21">
        <f t="shared" si="2"/>
        <v>1.3477227487229115</v>
      </c>
      <c r="J32">
        <f t="shared" si="3"/>
        <v>51.786298861870073</v>
      </c>
      <c r="K32" s="26">
        <f t="shared" si="0"/>
        <v>0.79168000728528687</v>
      </c>
      <c r="L32" s="26">
        <f t="shared" si="1"/>
        <v>33.926509670319973</v>
      </c>
    </row>
    <row r="33" spans="1:12" x14ac:dyDescent="0.25">
      <c r="A33">
        <v>36</v>
      </c>
      <c r="B33" t="s">
        <v>23</v>
      </c>
      <c r="C33" t="s">
        <v>3</v>
      </c>
      <c r="D33">
        <v>37.08401948152121</v>
      </c>
      <c r="E33">
        <v>7.2281883174678123</v>
      </c>
      <c r="F33">
        <v>26.804367257017166</v>
      </c>
      <c r="G33">
        <v>23.538608685982414</v>
      </c>
      <c r="H33">
        <v>86.62596659579296</v>
      </c>
      <c r="I33" s="21">
        <f t="shared" si="2"/>
        <v>1.9491863341448732</v>
      </c>
      <c r="J33">
        <f t="shared" si="3"/>
        <v>48.186660214500606</v>
      </c>
      <c r="K33" s="27">
        <f t="shared" si="0"/>
        <v>0.4884880707897461</v>
      </c>
      <c r="L33" s="27">
        <f t="shared" si="1"/>
        <v>19.025384506294689</v>
      </c>
    </row>
    <row r="34" spans="1:12" x14ac:dyDescent="0.25">
      <c r="A34">
        <v>37</v>
      </c>
      <c r="B34" t="s">
        <v>24</v>
      </c>
      <c r="C34" t="s">
        <v>3</v>
      </c>
      <c r="D34">
        <v>39.276472339355301</v>
      </c>
      <c r="E34">
        <v>5.6627324487778337</v>
      </c>
      <c r="F34">
        <v>21.675091142226758</v>
      </c>
      <c r="G34">
        <v>24.582766736240142</v>
      </c>
      <c r="H34">
        <v>46.571035378871855</v>
      </c>
      <c r="I34" s="21">
        <f t="shared" si="2"/>
        <v>1.47941886730849</v>
      </c>
      <c r="J34">
        <f t="shared" si="3"/>
        <v>31.77155074000818</v>
      </c>
      <c r="K34" s="26">
        <f t="shared" si="0"/>
        <v>0.77373518646933415</v>
      </c>
      <c r="L34" s="26">
        <f t="shared" si="1"/>
        <v>26.548581478355128</v>
      </c>
    </row>
    <row r="35" spans="1:12" x14ac:dyDescent="0.25">
      <c r="A35">
        <v>38</v>
      </c>
      <c r="B35" t="s">
        <v>13</v>
      </c>
      <c r="C35" t="s">
        <v>3</v>
      </c>
      <c r="D35">
        <v>315.03739733412561</v>
      </c>
      <c r="E35">
        <v>156.44817573526498</v>
      </c>
      <c r="F35">
        <v>565.93918443865277</v>
      </c>
      <c r="G35">
        <v>819.78281799427532</v>
      </c>
      <c r="H35">
        <v>1189.2842827963366</v>
      </c>
      <c r="I35" s="21">
        <f t="shared" si="2"/>
        <v>43.248519211776781</v>
      </c>
      <c r="J35">
        <f t="shared" si="3"/>
        <v>820.40391093135759</v>
      </c>
      <c r="K35" s="25">
        <f t="shared" si="0"/>
        <v>0.9992429424959991</v>
      </c>
      <c r="L35" s="25">
        <f t="shared" si="1"/>
        <v>7.2843510731886374</v>
      </c>
    </row>
    <row r="36" spans="1:12" x14ac:dyDescent="0.25">
      <c r="A36">
        <v>39</v>
      </c>
      <c r="B36" t="s">
        <v>13</v>
      </c>
      <c r="C36" t="s">
        <v>3</v>
      </c>
      <c r="D36">
        <v>26.900382937056936</v>
      </c>
      <c r="E36">
        <v>1.5272299365363129</v>
      </c>
      <c r="F36">
        <v>12.578815997919055</v>
      </c>
      <c r="G36">
        <v>10.53919987596691</v>
      </c>
      <c r="H36">
        <v>34.446805019016786</v>
      </c>
      <c r="I36" s="21">
        <f t="shared" si="2"/>
        <v>0.18542534364431204</v>
      </c>
      <c r="J36">
        <f t="shared" si="3"/>
        <v>20.815859868148774</v>
      </c>
      <c r="K36" s="27">
        <f t="shared" ref="K36:K67" si="4">G36/J36</f>
        <v>0.50630624642575461</v>
      </c>
      <c r="L36" s="27">
        <f t="shared" si="1"/>
        <v>145.07392791277758</v>
      </c>
    </row>
    <row r="37" spans="1:12" x14ac:dyDescent="0.25">
      <c r="A37">
        <v>41</v>
      </c>
      <c r="B37" t="s">
        <v>13</v>
      </c>
      <c r="C37" t="s">
        <v>25</v>
      </c>
      <c r="D37">
        <v>29.648235616666234</v>
      </c>
      <c r="E37">
        <v>12.535381685732101</v>
      </c>
      <c r="F37">
        <v>64.008197756733921</v>
      </c>
      <c r="G37">
        <v>105.86081133019272</v>
      </c>
      <c r="H37">
        <v>179.87460994552612</v>
      </c>
      <c r="I37" s="21">
        <f t="shared" si="2"/>
        <v>2.4549323292024181</v>
      </c>
      <c r="J37">
        <f t="shared" si="3"/>
        <v>107.30074372905629</v>
      </c>
      <c r="K37" s="26">
        <f t="shared" si="4"/>
        <v>0.98658040616661957</v>
      </c>
      <c r="L37" s="26">
        <f t="shared" si="1"/>
        <v>12.077007282029088</v>
      </c>
    </row>
    <row r="38" spans="1:12" x14ac:dyDescent="0.25">
      <c r="A38">
        <v>42</v>
      </c>
      <c r="B38" t="s">
        <v>13</v>
      </c>
      <c r="C38" t="s">
        <v>25</v>
      </c>
      <c r="D38">
        <v>130.04254896385285</v>
      </c>
      <c r="E38">
        <v>147.41645575425864</v>
      </c>
      <c r="F38">
        <v>293.89353971946014</v>
      </c>
      <c r="G38">
        <v>269.71225999515627</v>
      </c>
      <c r="H38">
        <v>344.51123086424263</v>
      </c>
      <c r="I38" s="21">
        <f t="shared" si="2"/>
        <v>73.943821452800506</v>
      </c>
      <c r="J38">
        <f t="shared" si="3"/>
        <v>318.19746245342748</v>
      </c>
      <c r="K38" s="25">
        <f t="shared" si="4"/>
        <v>0.84762542704007993</v>
      </c>
      <c r="L38" s="25">
        <f t="shared" si="1"/>
        <v>1.7586668691022553</v>
      </c>
    </row>
    <row r="39" spans="1:12" x14ac:dyDescent="0.25">
      <c r="A39">
        <v>43</v>
      </c>
      <c r="B39" t="s">
        <v>13</v>
      </c>
      <c r="C39" t="s">
        <v>25</v>
      </c>
      <c r="D39">
        <v>37.561165593879444</v>
      </c>
      <c r="E39">
        <v>25.297995943248797</v>
      </c>
      <c r="F39">
        <v>24.578878315404999</v>
      </c>
      <c r="G39">
        <v>44.253235855563588</v>
      </c>
      <c r="H39">
        <v>49.021788825568187</v>
      </c>
      <c r="I39" s="21">
        <f t="shared" si="2"/>
        <v>26.038153187141774</v>
      </c>
      <c r="J39">
        <f t="shared" si="3"/>
        <v>34.711677895877074</v>
      </c>
      <c r="K39" s="25">
        <f t="shared" si="4"/>
        <v>1.2748803439668881</v>
      </c>
      <c r="L39" s="25">
        <f t="shared" si="1"/>
        <v>1.4425433833159871</v>
      </c>
    </row>
    <row r="40" spans="1:12" x14ac:dyDescent="0.25">
      <c r="A40">
        <v>44</v>
      </c>
      <c r="B40" t="s">
        <v>13</v>
      </c>
      <c r="C40" t="s">
        <v>25</v>
      </c>
      <c r="D40">
        <v>35.473278725477165</v>
      </c>
      <c r="E40">
        <v>23.834424920715751</v>
      </c>
      <c r="F40">
        <v>49.354161298550004</v>
      </c>
      <c r="G40">
        <v>61.139684484287919</v>
      </c>
      <c r="H40">
        <v>66.122880743281897</v>
      </c>
      <c r="I40" s="21">
        <f t="shared" si="2"/>
        <v>11.510271805954606</v>
      </c>
      <c r="J40">
        <f t="shared" si="3"/>
        <v>57.12652030124643</v>
      </c>
      <c r="K40" s="25">
        <f t="shared" si="4"/>
        <v>1.0702504574386604</v>
      </c>
      <c r="L40" s="25">
        <f t="shared" si="1"/>
        <v>3.0818801956636492</v>
      </c>
    </row>
    <row r="41" spans="1:12" x14ac:dyDescent="0.25">
      <c r="A41">
        <v>45</v>
      </c>
      <c r="B41" t="s">
        <v>13</v>
      </c>
      <c r="C41" t="s">
        <v>25</v>
      </c>
      <c r="D41">
        <v>20.878791735630017</v>
      </c>
      <c r="E41">
        <v>11.968911721951509</v>
      </c>
      <c r="F41">
        <v>29.775519625185876</v>
      </c>
      <c r="G41">
        <v>47.34418550717691</v>
      </c>
      <c r="H41">
        <v>64.765925295961296</v>
      </c>
      <c r="I41" s="21">
        <f t="shared" si="2"/>
        <v>4.8111619750439187</v>
      </c>
      <c r="J41">
        <f t="shared" si="3"/>
        <v>43.913996398565438</v>
      </c>
      <c r="K41" s="25">
        <f t="shared" si="4"/>
        <v>1.078111522291866</v>
      </c>
      <c r="L41" s="25">
        <f t="shared" si="1"/>
        <v>4.3396567905904737</v>
      </c>
    </row>
    <row r="42" spans="1:12" x14ac:dyDescent="0.25">
      <c r="A42">
        <v>48</v>
      </c>
      <c r="B42" t="s">
        <v>13</v>
      </c>
      <c r="C42" t="s">
        <v>25</v>
      </c>
      <c r="D42">
        <v>68.729810643110611</v>
      </c>
      <c r="E42">
        <v>17.885355252521599</v>
      </c>
      <c r="F42">
        <v>111.16474040622029</v>
      </c>
      <c r="G42">
        <v>124.63340505652913</v>
      </c>
      <c r="H42">
        <v>205.75468699597687</v>
      </c>
      <c r="I42" s="21">
        <f t="shared" si="2"/>
        <v>2.87758448713116</v>
      </c>
      <c r="J42">
        <f t="shared" si="3"/>
        <v>151.23711967394405</v>
      </c>
      <c r="K42" s="25">
        <f t="shared" si="4"/>
        <v>0.82409269182876166</v>
      </c>
      <c r="L42" s="25">
        <f t="shared" si="1"/>
        <v>23.884550028149327</v>
      </c>
    </row>
    <row r="43" spans="1:12" x14ac:dyDescent="0.25">
      <c r="A43">
        <v>49</v>
      </c>
      <c r="B43" t="s">
        <v>13</v>
      </c>
      <c r="C43" t="s">
        <v>25</v>
      </c>
      <c r="D43">
        <v>59.159039518905224</v>
      </c>
      <c r="E43">
        <v>32.93046604345777</v>
      </c>
      <c r="F43">
        <v>125.27360127911217</v>
      </c>
      <c r="G43">
        <v>221.23759767903195</v>
      </c>
      <c r="H43">
        <v>353.89729143258995</v>
      </c>
      <c r="I43" s="21">
        <f t="shared" si="2"/>
        <v>8.6563775828813689</v>
      </c>
      <c r="J43">
        <f t="shared" si="3"/>
        <v>210.55637767753328</v>
      </c>
      <c r="K43" s="25">
        <f t="shared" si="4"/>
        <v>1.0507285512759768</v>
      </c>
      <c r="L43" s="25">
        <f t="shared" si="1"/>
        <v>6.834156545562041</v>
      </c>
    </row>
    <row r="44" spans="1:12" x14ac:dyDescent="0.25">
      <c r="A44">
        <v>50</v>
      </c>
      <c r="B44" t="s">
        <v>13</v>
      </c>
      <c r="C44" t="s">
        <v>25</v>
      </c>
      <c r="D44">
        <v>79.730272692235403</v>
      </c>
      <c r="E44">
        <v>29.800657811623193</v>
      </c>
      <c r="F44">
        <v>67.095725639601156</v>
      </c>
      <c r="G44">
        <v>43.487449813084368</v>
      </c>
      <c r="H44">
        <v>105.75940338476984</v>
      </c>
      <c r="I44" s="21">
        <f t="shared" si="2"/>
        <v>13.236002704191598</v>
      </c>
      <c r="J44">
        <f t="shared" si="3"/>
        <v>84.23778198238854</v>
      </c>
      <c r="K44" s="27">
        <f t="shared" si="4"/>
        <v>0.51624637769043136</v>
      </c>
      <c r="L44" s="27">
        <f t="shared" si="1"/>
        <v>6.0237425508372171</v>
      </c>
    </row>
    <row r="45" spans="1:12" x14ac:dyDescent="0.25">
      <c r="A45">
        <v>51</v>
      </c>
      <c r="B45" t="s">
        <v>13</v>
      </c>
      <c r="C45" t="s">
        <v>25</v>
      </c>
      <c r="D45">
        <v>62.757537769754975</v>
      </c>
      <c r="E45">
        <v>24.579037439534574</v>
      </c>
      <c r="F45">
        <v>53.161217204459597</v>
      </c>
      <c r="G45">
        <v>63.660623083396978</v>
      </c>
      <c r="H45">
        <v>72.467482998200495</v>
      </c>
      <c r="I45" s="21">
        <f t="shared" si="2"/>
        <v>11.364094225505488</v>
      </c>
      <c r="J45">
        <f t="shared" si="3"/>
        <v>62.068185118688781</v>
      </c>
      <c r="K45" s="25">
        <f t="shared" si="4"/>
        <v>1.0256562675654699</v>
      </c>
      <c r="L45" s="25">
        <f t="shared" si="1"/>
        <v>5.5224408144119774</v>
      </c>
    </row>
    <row r="46" spans="1:12" x14ac:dyDescent="0.25">
      <c r="A46">
        <v>53</v>
      </c>
      <c r="B46" t="s">
        <v>13</v>
      </c>
      <c r="C46" t="s">
        <v>25</v>
      </c>
      <c r="D46">
        <v>3.9672672872847801</v>
      </c>
      <c r="E46">
        <v>3.06339431654628</v>
      </c>
      <c r="F46">
        <v>13.502573426618312</v>
      </c>
      <c r="G46">
        <v>23.832641890564474</v>
      </c>
      <c r="H46">
        <v>59.383839186386432</v>
      </c>
      <c r="I46" s="21">
        <f t="shared" si="2"/>
        <v>0.69500712509721541</v>
      </c>
      <c r="J46">
        <f t="shared" si="3"/>
        <v>28.316684992574196</v>
      </c>
      <c r="K46" s="26">
        <f t="shared" si="4"/>
        <v>0.84164660859187357</v>
      </c>
      <c r="L46" s="26">
        <f t="shared" si="1"/>
        <v>5.7082397345636586</v>
      </c>
    </row>
    <row r="47" spans="1:12" x14ac:dyDescent="0.25">
      <c r="A47">
        <v>54</v>
      </c>
      <c r="B47" t="s">
        <v>26</v>
      </c>
      <c r="C47" t="s">
        <v>2</v>
      </c>
      <c r="D47">
        <v>40.628196326113219</v>
      </c>
      <c r="E47">
        <v>5.2191908178345736</v>
      </c>
      <c r="F47">
        <v>23.917329601719256</v>
      </c>
      <c r="G47">
        <v>21.02026189009236</v>
      </c>
      <c r="H47">
        <v>81.34002114663015</v>
      </c>
      <c r="I47" s="21">
        <f t="shared" si="2"/>
        <v>1.1389211607892307</v>
      </c>
      <c r="J47">
        <f t="shared" si="3"/>
        <v>44.107098018060171</v>
      </c>
      <c r="K47" s="24">
        <f t="shared" si="4"/>
        <v>0.47657322369033134</v>
      </c>
      <c r="L47" s="24">
        <f t="shared" si="1"/>
        <v>35.672527410026667</v>
      </c>
    </row>
    <row r="48" spans="1:12" x14ac:dyDescent="0.25">
      <c r="A48">
        <v>55</v>
      </c>
      <c r="B48" t="s">
        <v>27</v>
      </c>
      <c r="C48" t="s">
        <v>2</v>
      </c>
      <c r="D48">
        <v>62.174941986728221</v>
      </c>
      <c r="E48">
        <v>10.218920915960656</v>
      </c>
      <c r="F48">
        <v>46.855873496704731</v>
      </c>
      <c r="G48">
        <v>43.913932864263764</v>
      </c>
      <c r="H48">
        <v>169.91843805404119</v>
      </c>
      <c r="I48" s="21">
        <f t="shared" si="2"/>
        <v>2.2286713893830674</v>
      </c>
      <c r="J48">
        <f t="shared" si="3"/>
        <v>89.228228931307456</v>
      </c>
      <c r="K48" s="24">
        <f t="shared" si="4"/>
        <v>0.49215291382810028</v>
      </c>
      <c r="L48" s="24">
        <f t="shared" si="1"/>
        <v>27.897761097897551</v>
      </c>
    </row>
    <row r="49" spans="1:12" x14ac:dyDescent="0.25">
      <c r="A49">
        <v>56</v>
      </c>
      <c r="B49" t="s">
        <v>28</v>
      </c>
      <c r="C49" t="s">
        <v>2</v>
      </c>
      <c r="D49">
        <v>64.285154598292181</v>
      </c>
      <c r="E49">
        <v>14.859547305554662</v>
      </c>
      <c r="F49">
        <v>57.455337170395268</v>
      </c>
      <c r="G49">
        <v>37.896586869357549</v>
      </c>
      <c r="H49">
        <v>103.71455965067587</v>
      </c>
      <c r="I49" s="21">
        <f t="shared" si="2"/>
        <v>3.8430919911090613</v>
      </c>
      <c r="J49">
        <f t="shared" si="3"/>
        <v>77.194267884400944</v>
      </c>
      <c r="K49" s="24">
        <f t="shared" si="4"/>
        <v>0.4909248822219287</v>
      </c>
      <c r="L49" s="24">
        <f t="shared" si="1"/>
        <v>16.727456627896228</v>
      </c>
    </row>
    <row r="50" spans="1:12" x14ac:dyDescent="0.25">
      <c r="A50">
        <v>57</v>
      </c>
      <c r="B50" t="s">
        <v>29</v>
      </c>
      <c r="C50" t="s">
        <v>2</v>
      </c>
      <c r="D50">
        <v>63.478585965582226</v>
      </c>
      <c r="E50">
        <v>21.187214548727987</v>
      </c>
      <c r="F50">
        <v>71.584619828843927</v>
      </c>
      <c r="G50">
        <v>43.992324259843514</v>
      </c>
      <c r="H50">
        <v>163.61415706014068</v>
      </c>
      <c r="I50" s="21">
        <f t="shared" si="2"/>
        <v>6.270873008854819</v>
      </c>
      <c r="J50">
        <f t="shared" si="3"/>
        <v>108.22318250618456</v>
      </c>
      <c r="K50" s="24">
        <f t="shared" si="4"/>
        <v>0.40649630921110191</v>
      </c>
      <c r="L50" s="24">
        <f t="shared" si="1"/>
        <v>10.122766937864466</v>
      </c>
    </row>
    <row r="51" spans="1:12" x14ac:dyDescent="0.25">
      <c r="A51">
        <v>58</v>
      </c>
      <c r="B51" t="s">
        <v>30</v>
      </c>
      <c r="C51" t="s">
        <v>2</v>
      </c>
      <c r="D51">
        <v>31.41641412947455</v>
      </c>
      <c r="E51">
        <v>3.0105404501946169</v>
      </c>
      <c r="F51">
        <v>17.258153138398786</v>
      </c>
      <c r="G51">
        <v>11.306893267272841</v>
      </c>
      <c r="H51">
        <v>39.841933292474877</v>
      </c>
      <c r="I51" s="21">
        <f t="shared" si="2"/>
        <v>0.52516359830487092</v>
      </c>
      <c r="J51">
        <f t="shared" si="3"/>
        <v>26.222093472707332</v>
      </c>
      <c r="K51" s="24">
        <f t="shared" si="4"/>
        <v>0.43119719937850742</v>
      </c>
      <c r="L51" s="24">
        <f t="shared" si="1"/>
        <v>59.822147290636309</v>
      </c>
    </row>
    <row r="52" spans="1:12" x14ac:dyDescent="0.25">
      <c r="A52">
        <v>60</v>
      </c>
      <c r="B52" t="s">
        <v>32</v>
      </c>
      <c r="C52" t="s">
        <v>2</v>
      </c>
      <c r="D52">
        <v>162.46813888408386</v>
      </c>
      <c r="E52">
        <v>19.84127737115978</v>
      </c>
      <c r="F52">
        <v>72.098929572643243</v>
      </c>
      <c r="G52">
        <v>59.040140181573356</v>
      </c>
      <c r="H52">
        <v>130.42733870190401</v>
      </c>
      <c r="I52" s="21">
        <f t="shared" si="2"/>
        <v>5.4602237516251719</v>
      </c>
      <c r="J52">
        <f t="shared" si="3"/>
        <v>96.972529653587273</v>
      </c>
      <c r="K52" s="24">
        <f t="shared" si="4"/>
        <v>0.60883366034155328</v>
      </c>
      <c r="L52" s="24">
        <f t="shared" si="1"/>
        <v>29.754850034438078</v>
      </c>
    </row>
    <row r="53" spans="1:12" x14ac:dyDescent="0.25">
      <c r="A53">
        <v>61</v>
      </c>
      <c r="B53" t="s">
        <v>33</v>
      </c>
      <c r="C53" t="s">
        <v>2</v>
      </c>
      <c r="D53">
        <v>51.71981536485351</v>
      </c>
      <c r="E53">
        <v>5.6327521912505247</v>
      </c>
      <c r="F53">
        <v>26.885372783021825</v>
      </c>
      <c r="G53">
        <v>14.375300117261952</v>
      </c>
      <c r="H53">
        <v>62.508508637964816</v>
      </c>
      <c r="I53" s="21">
        <f t="shared" si="2"/>
        <v>1.1801174379874633</v>
      </c>
      <c r="J53">
        <f t="shared" si="3"/>
        <v>40.994689373654538</v>
      </c>
      <c r="K53" s="24">
        <f t="shared" si="4"/>
        <v>0.35066249645741476</v>
      </c>
      <c r="L53" s="24">
        <f t="shared" si="1"/>
        <v>43.825990278607293</v>
      </c>
    </row>
    <row r="54" spans="1:12" x14ac:dyDescent="0.25">
      <c r="A54">
        <v>62</v>
      </c>
      <c r="B54" t="s">
        <v>34</v>
      </c>
      <c r="C54" t="s">
        <v>2</v>
      </c>
      <c r="D54">
        <v>36.517586932490865</v>
      </c>
      <c r="E54">
        <v>7.4081547220331068</v>
      </c>
      <c r="F54">
        <v>26.876545448327231</v>
      </c>
      <c r="G54">
        <v>25.216765994835345</v>
      </c>
      <c r="H54">
        <v>57.77460000584874</v>
      </c>
      <c r="I54" s="21">
        <f t="shared" si="2"/>
        <v>2.0419572333466367</v>
      </c>
      <c r="J54">
        <f t="shared" si="3"/>
        <v>39.405350687642922</v>
      </c>
      <c r="K54" s="24">
        <f t="shared" si="4"/>
        <v>0.63993253593205657</v>
      </c>
      <c r="L54" s="24">
        <f t="shared" si="1"/>
        <v>17.883619860461469</v>
      </c>
    </row>
    <row r="55" spans="1:12" x14ac:dyDescent="0.25">
      <c r="A55">
        <v>63</v>
      </c>
      <c r="B55" t="s">
        <v>35</v>
      </c>
      <c r="C55" t="s">
        <v>2</v>
      </c>
      <c r="D55">
        <v>54.853727229981892</v>
      </c>
      <c r="E55">
        <v>18.495038199985057</v>
      </c>
      <c r="F55">
        <v>43.498147599151288</v>
      </c>
      <c r="G55">
        <v>29.485312539614206</v>
      </c>
      <c r="H55">
        <v>77.375422223447231</v>
      </c>
      <c r="I55" s="21">
        <f t="shared" si="2"/>
        <v>7.8639311533712473</v>
      </c>
      <c r="J55">
        <f t="shared" si="3"/>
        <v>58.014545903783116</v>
      </c>
      <c r="K55" s="24">
        <f t="shared" si="4"/>
        <v>0.50823999533695352</v>
      </c>
      <c r="L55" s="24">
        <f t="shared" si="1"/>
        <v>6.9753570014999733</v>
      </c>
    </row>
    <row r="56" spans="1:12" x14ac:dyDescent="0.25">
      <c r="A56">
        <v>64</v>
      </c>
      <c r="B56" t="s">
        <v>36</v>
      </c>
      <c r="C56" t="s">
        <v>2</v>
      </c>
      <c r="D56">
        <v>37.550005422799678</v>
      </c>
      <c r="E56">
        <v>10.935268403078007</v>
      </c>
      <c r="F56">
        <v>43.752001314322975</v>
      </c>
      <c r="G56">
        <v>32.55802900307939</v>
      </c>
      <c r="H56">
        <v>75.180990839065828</v>
      </c>
      <c r="I56" s="21">
        <f t="shared" si="2"/>
        <v>2.7331342899784019</v>
      </c>
      <c r="J56">
        <f t="shared" si="3"/>
        <v>57.352583289708157</v>
      </c>
      <c r="K56" s="24">
        <f t="shared" si="4"/>
        <v>0.56768199679197162</v>
      </c>
      <c r="L56" s="24">
        <f t="shared" si="1"/>
        <v>13.738807332111152</v>
      </c>
    </row>
    <row r="57" spans="1:12" x14ac:dyDescent="0.25">
      <c r="A57">
        <v>65</v>
      </c>
      <c r="B57" t="s">
        <v>37</v>
      </c>
      <c r="C57" t="s">
        <v>2</v>
      </c>
      <c r="D57">
        <v>89.630643242122517</v>
      </c>
      <c r="E57">
        <v>32.109305987975489</v>
      </c>
      <c r="F57">
        <v>101.92801582705675</v>
      </c>
      <c r="G57">
        <v>77.015396719878495</v>
      </c>
      <c r="H57">
        <v>270.87059338076284</v>
      </c>
      <c r="I57" s="21">
        <f t="shared" si="2"/>
        <v>10.115055440486245</v>
      </c>
      <c r="J57">
        <f t="shared" si="3"/>
        <v>166.16047101882759</v>
      </c>
      <c r="K57" s="24">
        <f t="shared" si="4"/>
        <v>0.46350011075228537</v>
      </c>
      <c r="L57" s="24">
        <f t="shared" si="1"/>
        <v>8.8611124051153833</v>
      </c>
    </row>
    <row r="58" spans="1:12" x14ac:dyDescent="0.25">
      <c r="A58">
        <v>66</v>
      </c>
      <c r="B58" t="s">
        <v>38</v>
      </c>
      <c r="C58" t="s">
        <v>2</v>
      </c>
      <c r="D58">
        <v>92.185179607488735</v>
      </c>
      <c r="E58">
        <v>28.831566313127571</v>
      </c>
      <c r="F58">
        <v>91.107747952216215</v>
      </c>
      <c r="G58">
        <v>66.125949964107988</v>
      </c>
      <c r="H58">
        <v>199.56161976300399</v>
      </c>
      <c r="I58" s="21">
        <f t="shared" si="2"/>
        <v>9.1239135501872752</v>
      </c>
      <c r="J58">
        <f t="shared" si="3"/>
        <v>134.83919962052494</v>
      </c>
      <c r="K58" s="24">
        <f t="shared" si="4"/>
        <v>0.4904059809773777</v>
      </c>
      <c r="L58" s="24">
        <f t="shared" si="1"/>
        <v>10.103688411821544</v>
      </c>
    </row>
    <row r="59" spans="1:12" x14ac:dyDescent="0.25">
      <c r="A59">
        <v>67</v>
      </c>
      <c r="B59" t="s">
        <v>39</v>
      </c>
      <c r="C59" t="s">
        <v>2</v>
      </c>
      <c r="D59">
        <v>68.513864168223009</v>
      </c>
      <c r="E59">
        <v>21.233104697431529</v>
      </c>
      <c r="F59">
        <v>67.761827166414875</v>
      </c>
      <c r="G59">
        <v>34.091536845725223</v>
      </c>
      <c r="H59">
        <v>149.0430322619226</v>
      </c>
      <c r="I59" s="21">
        <f t="shared" si="2"/>
        <v>6.653373351118006</v>
      </c>
      <c r="J59">
        <f t="shared" si="3"/>
        <v>100.49591132225626</v>
      </c>
      <c r="K59" s="24">
        <f t="shared" si="4"/>
        <v>0.33923307323822599</v>
      </c>
      <c r="L59" s="24">
        <f t="shared" si="1"/>
        <v>10.297613038160591</v>
      </c>
    </row>
    <row r="60" spans="1:12" x14ac:dyDescent="0.25">
      <c r="A60">
        <v>69</v>
      </c>
      <c r="B60" t="s">
        <v>41</v>
      </c>
      <c r="C60" t="s">
        <v>2</v>
      </c>
      <c r="D60">
        <v>70.984724816862965</v>
      </c>
      <c r="E60">
        <v>25.904356563184901</v>
      </c>
      <c r="F60">
        <v>95.679516132237836</v>
      </c>
      <c r="G60">
        <v>54.034538530227884</v>
      </c>
      <c r="H60">
        <v>198.94901464276228</v>
      </c>
      <c r="I60" s="21">
        <f t="shared" si="2"/>
        <v>7.0133683371181359</v>
      </c>
      <c r="J60">
        <f t="shared" si="3"/>
        <v>137.96863939317873</v>
      </c>
      <c r="K60" s="24">
        <f t="shared" si="4"/>
        <v>0.39164362834833749</v>
      </c>
      <c r="L60" s="24">
        <f t="shared" si="1"/>
        <v>10.121345608097821</v>
      </c>
    </row>
    <row r="61" spans="1:12" x14ac:dyDescent="0.25">
      <c r="A61">
        <v>70</v>
      </c>
      <c r="B61" t="s">
        <v>42</v>
      </c>
      <c r="C61" t="s">
        <v>2</v>
      </c>
      <c r="D61">
        <v>138.34626077625646</v>
      </c>
      <c r="E61">
        <v>26.803138119782275</v>
      </c>
      <c r="F61">
        <v>120.08197971585001</v>
      </c>
      <c r="G61">
        <v>99.041044547289331</v>
      </c>
      <c r="H61">
        <v>375.08015959922108</v>
      </c>
      <c r="I61" s="21">
        <f t="shared" si="2"/>
        <v>5.9826479773909051</v>
      </c>
      <c r="J61">
        <f t="shared" si="3"/>
        <v>212.22716159062074</v>
      </c>
      <c r="K61" s="24">
        <f t="shared" si="4"/>
        <v>0.46667468859775957</v>
      </c>
      <c r="L61" s="24">
        <f t="shared" si="1"/>
        <v>23.124586520731693</v>
      </c>
    </row>
    <row r="62" spans="1:12" x14ac:dyDescent="0.25">
      <c r="A62">
        <v>71</v>
      </c>
      <c r="B62" t="s">
        <v>43</v>
      </c>
      <c r="C62" t="s">
        <v>2</v>
      </c>
      <c r="D62">
        <v>43.228835632914851</v>
      </c>
      <c r="E62">
        <v>7.20899547104663</v>
      </c>
      <c r="F62">
        <v>33.984392859928114</v>
      </c>
      <c r="G62">
        <v>17.939110802362521</v>
      </c>
      <c r="H62">
        <v>59.42186407297789</v>
      </c>
      <c r="I62" s="21">
        <f t="shared" si="2"/>
        <v>1.5292200721599343</v>
      </c>
      <c r="J62">
        <f t="shared" si="3"/>
        <v>44.93791242509301</v>
      </c>
      <c r="K62" s="24">
        <f t="shared" si="4"/>
        <v>0.39919768930666766</v>
      </c>
      <c r="L62" s="24">
        <f t="shared" si="1"/>
        <v>28.268551021473737</v>
      </c>
    </row>
    <row r="63" spans="1:12" x14ac:dyDescent="0.25">
      <c r="A63">
        <v>72</v>
      </c>
      <c r="B63" t="s">
        <v>44</v>
      </c>
      <c r="C63" t="s">
        <v>2</v>
      </c>
      <c r="D63">
        <v>28.273678186058074</v>
      </c>
      <c r="E63">
        <v>4.4256633780198253</v>
      </c>
      <c r="F63">
        <v>14.195565101930136</v>
      </c>
      <c r="G63">
        <v>13.286671925508294</v>
      </c>
      <c r="H63">
        <v>43.38348674003457</v>
      </c>
      <c r="I63" s="21">
        <f t="shared" si="2"/>
        <v>1.3797616505511798</v>
      </c>
      <c r="J63">
        <f t="shared" si="3"/>
        <v>24.816387939562912</v>
      </c>
      <c r="K63" s="24">
        <f t="shared" si="4"/>
        <v>0.53539910634320587</v>
      </c>
      <c r="L63" s="24">
        <f t="shared" si="1"/>
        <v>20.491711865425057</v>
      </c>
    </row>
    <row r="64" spans="1:12" x14ac:dyDescent="0.25">
      <c r="A64">
        <v>73</v>
      </c>
      <c r="B64" t="s">
        <v>45</v>
      </c>
      <c r="C64" t="s">
        <v>2</v>
      </c>
      <c r="D64">
        <v>56.363878047111584</v>
      </c>
      <c r="E64">
        <v>12.989941865074114</v>
      </c>
      <c r="F64">
        <v>42.538748338182096</v>
      </c>
      <c r="G64">
        <v>28.384740133138717</v>
      </c>
      <c r="H64">
        <v>94.217903400548224</v>
      </c>
      <c r="I64" s="21">
        <f t="shared" si="2"/>
        <v>3.9667032117761702</v>
      </c>
      <c r="J64">
        <f t="shared" si="3"/>
        <v>63.308069641295113</v>
      </c>
      <c r="K64" s="24">
        <f t="shared" si="4"/>
        <v>0.4483589579332819</v>
      </c>
      <c r="L64" s="24">
        <f t="shared" si="1"/>
        <v>14.209250109708494</v>
      </c>
    </row>
    <row r="65" spans="1:12" x14ac:dyDescent="0.25">
      <c r="A65">
        <v>74</v>
      </c>
      <c r="B65" t="s">
        <v>46</v>
      </c>
      <c r="C65" t="s">
        <v>2</v>
      </c>
      <c r="D65">
        <v>53.29827878768679</v>
      </c>
      <c r="E65">
        <v>12.441468634443675</v>
      </c>
      <c r="F65">
        <v>45.93365114733669</v>
      </c>
      <c r="G65">
        <v>29.95647762887975</v>
      </c>
      <c r="H65">
        <v>92.936424678367828</v>
      </c>
      <c r="I65" s="21">
        <f t="shared" si="2"/>
        <v>3.3698636602028698</v>
      </c>
      <c r="J65">
        <f t="shared" si="3"/>
        <v>65.336890881468179</v>
      </c>
      <c r="K65" s="24">
        <f t="shared" si="4"/>
        <v>0.4584925487688985</v>
      </c>
      <c r="L65" s="24">
        <f t="shared" si="1"/>
        <v>15.816152866100872</v>
      </c>
    </row>
    <row r="66" spans="1:12" x14ac:dyDescent="0.25">
      <c r="A66">
        <v>75</v>
      </c>
      <c r="B66" t="s">
        <v>47</v>
      </c>
      <c r="C66" t="s">
        <v>2</v>
      </c>
      <c r="D66">
        <v>27.305275130321697</v>
      </c>
      <c r="E66">
        <v>2.9260842602466961</v>
      </c>
      <c r="F66">
        <v>14.769687305100881</v>
      </c>
      <c r="G66">
        <v>9.642215124644494</v>
      </c>
      <c r="H66">
        <v>30.332407205795931</v>
      </c>
      <c r="I66" s="21">
        <f t="shared" si="2"/>
        <v>0.57969873844969499</v>
      </c>
      <c r="J66">
        <f t="shared" si="3"/>
        <v>21.166014495898718</v>
      </c>
      <c r="K66" s="24">
        <f t="shared" si="4"/>
        <v>0.45555175852841073</v>
      </c>
      <c r="L66" s="24">
        <f t="shared" si="1"/>
        <v>47.102526397323167</v>
      </c>
    </row>
    <row r="67" spans="1:12" x14ac:dyDescent="0.25">
      <c r="A67">
        <v>76</v>
      </c>
      <c r="B67" t="s">
        <v>48</v>
      </c>
      <c r="C67" t="s">
        <v>2</v>
      </c>
      <c r="D67">
        <v>29.079253606311422</v>
      </c>
      <c r="E67">
        <v>2.0091443908911533</v>
      </c>
      <c r="F67">
        <v>10.632274333836284</v>
      </c>
      <c r="G67">
        <v>4.9653238643201059</v>
      </c>
      <c r="H67">
        <v>31.823271445259095</v>
      </c>
      <c r="I67" s="21">
        <f t="shared" si="2"/>
        <v>0.379661120161569</v>
      </c>
      <c r="J67">
        <f t="shared" si="3"/>
        <v>18.394394586561781</v>
      </c>
      <c r="K67" s="24">
        <f t="shared" si="4"/>
        <v>0.26993679193701625</v>
      </c>
      <c r="L67" s="24">
        <f t="shared" si="1"/>
        <v>76.592656087450891</v>
      </c>
    </row>
    <row r="68" spans="1:12" x14ac:dyDescent="0.25">
      <c r="A68">
        <v>77</v>
      </c>
      <c r="B68" t="s">
        <v>49</v>
      </c>
      <c r="C68" t="s">
        <v>2</v>
      </c>
      <c r="D68">
        <v>100.00171228394062</v>
      </c>
      <c r="E68">
        <v>17.790661840362539</v>
      </c>
      <c r="F68">
        <v>61.344654734443523</v>
      </c>
      <c r="G68">
        <v>48.616380776026816</v>
      </c>
      <c r="H68">
        <v>137.85336662675175</v>
      </c>
      <c r="I68" s="21">
        <f t="shared" si="2"/>
        <v>5.1594984125066805</v>
      </c>
      <c r="J68">
        <f t="shared" si="3"/>
        <v>91.959595365022921</v>
      </c>
      <c r="K68" s="24">
        <f t="shared" ref="K68:K99" si="5">G68/J68</f>
        <v>0.52867110368471881</v>
      </c>
      <c r="L68" s="24">
        <f t="shared" si="1"/>
        <v>19.382060868850232</v>
      </c>
    </row>
    <row r="69" spans="1:12" x14ac:dyDescent="0.25">
      <c r="A69">
        <v>78</v>
      </c>
      <c r="B69" t="s">
        <v>50</v>
      </c>
      <c r="C69" t="s">
        <v>2</v>
      </c>
      <c r="D69">
        <v>47.004075363111909</v>
      </c>
      <c r="E69">
        <v>7.9304130423607218</v>
      </c>
      <c r="F69">
        <v>27.805110890760204</v>
      </c>
      <c r="G69">
        <v>219.00117795684011</v>
      </c>
      <c r="H69">
        <v>82.457471127754772</v>
      </c>
      <c r="I69" s="21">
        <f t="shared" ref="I69:I132" si="6">(E69^2)/F69</f>
        <v>2.2618665780377891</v>
      </c>
      <c r="J69">
        <f t="shared" ref="J69:J132" si="7">SQRT(F69*H69)</f>
        <v>47.88255557589715</v>
      </c>
      <c r="K69" s="24">
        <f t="shared" si="5"/>
        <v>4.5737153191355491</v>
      </c>
      <c r="L69" s="24">
        <f t="shared" ref="L69:L132" si="8">D69/I69</f>
        <v>20.781099919646369</v>
      </c>
    </row>
    <row r="70" spans="1:12" x14ac:dyDescent="0.25">
      <c r="A70">
        <v>79</v>
      </c>
      <c r="B70" t="s">
        <v>51</v>
      </c>
      <c r="C70" t="s">
        <v>2</v>
      </c>
      <c r="D70">
        <v>44.034433103475855</v>
      </c>
      <c r="E70">
        <v>4.8894398429335881</v>
      </c>
      <c r="F70">
        <v>26.915249224323514</v>
      </c>
      <c r="G70">
        <v>15.116010907770105</v>
      </c>
      <c r="H70">
        <v>75.409191819074877</v>
      </c>
      <c r="I70" s="21">
        <f t="shared" si="6"/>
        <v>0.88821848827845284</v>
      </c>
      <c r="J70">
        <f t="shared" si="7"/>
        <v>45.05171685535656</v>
      </c>
      <c r="K70" s="24">
        <f t="shared" si="5"/>
        <v>0.33552574602876301</v>
      </c>
      <c r="L70" s="24">
        <f t="shared" si="8"/>
        <v>49.576127590885321</v>
      </c>
    </row>
    <row r="71" spans="1:12" x14ac:dyDescent="0.25">
      <c r="A71">
        <v>80</v>
      </c>
      <c r="B71" t="s">
        <v>52</v>
      </c>
      <c r="C71" t="s">
        <v>2</v>
      </c>
      <c r="D71">
        <v>56.145438264190865</v>
      </c>
      <c r="E71">
        <v>12.291144227487329</v>
      </c>
      <c r="F71">
        <v>44.149013367291289</v>
      </c>
      <c r="G71">
        <v>26.242385565969979</v>
      </c>
      <c r="H71">
        <v>93.367019659536666</v>
      </c>
      <c r="I71" s="21">
        <f t="shared" si="6"/>
        <v>3.4218709524507767</v>
      </c>
      <c r="J71">
        <f t="shared" si="7"/>
        <v>64.203284955000811</v>
      </c>
      <c r="K71" s="24">
        <f t="shared" si="5"/>
        <v>0.40873898561986199</v>
      </c>
      <c r="L71" s="24">
        <f t="shared" si="8"/>
        <v>16.407818717996648</v>
      </c>
    </row>
    <row r="72" spans="1:12" x14ac:dyDescent="0.25">
      <c r="A72">
        <v>81</v>
      </c>
      <c r="B72" t="s">
        <v>53</v>
      </c>
      <c r="C72" t="s">
        <v>2</v>
      </c>
      <c r="D72">
        <v>45.70964358490783</v>
      </c>
      <c r="E72">
        <v>14.275097532512625</v>
      </c>
      <c r="F72">
        <v>52.858663211117161</v>
      </c>
      <c r="G72">
        <v>30.346605568498578</v>
      </c>
      <c r="H72">
        <v>106.84270892006381</v>
      </c>
      <c r="I72" s="21">
        <f t="shared" si="6"/>
        <v>3.8551563203340646</v>
      </c>
      <c r="J72">
        <f t="shared" si="7"/>
        <v>75.150267912823011</v>
      </c>
      <c r="K72" s="24">
        <f t="shared" si="5"/>
        <v>0.40381234041243502</v>
      </c>
      <c r="L72" s="24">
        <f t="shared" si="8"/>
        <v>11.856754898319378</v>
      </c>
    </row>
    <row r="73" spans="1:12" x14ac:dyDescent="0.25">
      <c r="A73">
        <v>82</v>
      </c>
      <c r="B73" t="s">
        <v>54</v>
      </c>
      <c r="C73" t="s">
        <v>2</v>
      </c>
      <c r="D73">
        <v>36.907229882082056</v>
      </c>
      <c r="E73">
        <v>11.954316158031334</v>
      </c>
      <c r="F73">
        <v>24.97476081419892</v>
      </c>
      <c r="G73">
        <v>14.712460602814367</v>
      </c>
      <c r="H73">
        <v>53.918983044851259</v>
      </c>
      <c r="I73" s="21">
        <f t="shared" si="6"/>
        <v>5.7220037408695728</v>
      </c>
      <c r="J73">
        <f t="shared" si="7"/>
        <v>36.696235568379592</v>
      </c>
      <c r="K73" s="24">
        <f t="shared" si="5"/>
        <v>0.40092560926036236</v>
      </c>
      <c r="L73" s="24">
        <f t="shared" si="8"/>
        <v>6.4500534346860228</v>
      </c>
    </row>
    <row r="74" spans="1:12" x14ac:dyDescent="0.25">
      <c r="A74">
        <v>83</v>
      </c>
      <c r="B74" t="s">
        <v>55</v>
      </c>
      <c r="C74" t="s">
        <v>2</v>
      </c>
      <c r="D74">
        <v>56.479383363340617</v>
      </c>
      <c r="E74">
        <v>10.343375539023304</v>
      </c>
      <c r="F74">
        <v>46.357759484209737</v>
      </c>
      <c r="G74">
        <v>30.089943700519356</v>
      </c>
      <c r="H74">
        <v>104.94671695083015</v>
      </c>
      <c r="I74" s="21">
        <f t="shared" si="6"/>
        <v>2.3078211443265877</v>
      </c>
      <c r="J74">
        <f t="shared" si="7"/>
        <v>69.750230559217655</v>
      </c>
      <c r="K74" s="24">
        <f t="shared" si="5"/>
        <v>0.43139561631947754</v>
      </c>
      <c r="L74" s="24">
        <f t="shared" si="8"/>
        <v>24.473033147385024</v>
      </c>
    </row>
    <row r="75" spans="1:12" x14ac:dyDescent="0.25">
      <c r="A75">
        <v>84</v>
      </c>
      <c r="B75" t="s">
        <v>56</v>
      </c>
      <c r="C75" t="s">
        <v>2</v>
      </c>
      <c r="D75">
        <v>44.782466633017947</v>
      </c>
      <c r="E75">
        <v>13.940405303113982</v>
      </c>
      <c r="F75">
        <v>44.431800743363723</v>
      </c>
      <c r="G75">
        <v>24.306714271115453</v>
      </c>
      <c r="H75">
        <v>94.804649747064317</v>
      </c>
      <c r="I75" s="21">
        <f t="shared" si="6"/>
        <v>4.3737795174577538</v>
      </c>
      <c r="J75">
        <f t="shared" si="7"/>
        <v>64.902552392844683</v>
      </c>
      <c r="K75" s="24">
        <f t="shared" si="5"/>
        <v>0.3745109148249029</v>
      </c>
      <c r="L75" s="24">
        <f t="shared" si="8"/>
        <v>10.238848678647528</v>
      </c>
    </row>
    <row r="76" spans="1:12" x14ac:dyDescent="0.25">
      <c r="A76">
        <v>86</v>
      </c>
      <c r="B76" t="s">
        <v>58</v>
      </c>
      <c r="C76" t="s">
        <v>2</v>
      </c>
      <c r="D76">
        <v>83.468438503688574</v>
      </c>
      <c r="E76">
        <v>24.055408612226259</v>
      </c>
      <c r="F76">
        <v>77.724170064495951</v>
      </c>
      <c r="G76">
        <v>49.688974944154168</v>
      </c>
      <c r="H76">
        <v>191.95067281239244</v>
      </c>
      <c r="I76" s="21">
        <f t="shared" si="6"/>
        <v>7.4450802500816886</v>
      </c>
      <c r="J76">
        <f t="shared" si="7"/>
        <v>122.14420468309092</v>
      </c>
      <c r="K76" s="24">
        <f t="shared" si="5"/>
        <v>0.40680583309764579</v>
      </c>
      <c r="L76" s="24">
        <f t="shared" si="8"/>
        <v>11.211220792787659</v>
      </c>
    </row>
    <row r="77" spans="1:12" x14ac:dyDescent="0.25">
      <c r="A77">
        <v>87</v>
      </c>
      <c r="B77" t="s">
        <v>59</v>
      </c>
      <c r="C77" t="s">
        <v>2</v>
      </c>
      <c r="D77">
        <v>60.929964885553666</v>
      </c>
      <c r="E77">
        <v>19.485489825736476</v>
      </c>
      <c r="F77">
        <v>70.305792905762161</v>
      </c>
      <c r="G77">
        <v>43.461347002650442</v>
      </c>
      <c r="H77">
        <v>158.5454884299462</v>
      </c>
      <c r="I77" s="21">
        <f t="shared" si="6"/>
        <v>5.4004698340833501</v>
      </c>
      <c r="J77">
        <f t="shared" si="7"/>
        <v>105.57777358752507</v>
      </c>
      <c r="K77" s="24">
        <f t="shared" si="5"/>
        <v>0.4116524295392584</v>
      </c>
      <c r="L77" s="24">
        <f t="shared" si="8"/>
        <v>11.282345195414951</v>
      </c>
    </row>
    <row r="78" spans="1:12" x14ac:dyDescent="0.25">
      <c r="A78">
        <v>88</v>
      </c>
      <c r="B78" t="s">
        <v>60</v>
      </c>
      <c r="C78" t="s">
        <v>2</v>
      </c>
      <c r="D78">
        <v>44.877226742932137</v>
      </c>
      <c r="E78">
        <v>6.6687308852689497</v>
      </c>
      <c r="F78">
        <v>21.279124646085744</v>
      </c>
      <c r="G78">
        <v>22.379698441137656</v>
      </c>
      <c r="H78">
        <v>62.221215200776882</v>
      </c>
      <c r="I78" s="21">
        <f t="shared" si="6"/>
        <v>2.0899342599753288</v>
      </c>
      <c r="J78">
        <f t="shared" si="7"/>
        <v>36.386989349055199</v>
      </c>
      <c r="K78" s="24">
        <f t="shared" si="5"/>
        <v>0.61504671976162695</v>
      </c>
      <c r="L78" s="24">
        <f t="shared" si="8"/>
        <v>21.473032718006117</v>
      </c>
    </row>
    <row r="79" spans="1:12" x14ac:dyDescent="0.25">
      <c r="A79">
        <v>89</v>
      </c>
      <c r="B79" t="s">
        <v>61</v>
      </c>
      <c r="C79" t="s">
        <v>2</v>
      </c>
      <c r="D79">
        <v>81.566140760998039</v>
      </c>
      <c r="E79">
        <v>31.506277770235446</v>
      </c>
      <c r="F79">
        <v>105.71933235148447</v>
      </c>
      <c r="G79">
        <v>79.280340089406025</v>
      </c>
      <c r="H79">
        <v>263.951212803104</v>
      </c>
      <c r="I79" s="21">
        <f t="shared" si="6"/>
        <v>9.3894419956700936</v>
      </c>
      <c r="J79">
        <f t="shared" si="7"/>
        <v>167.04713703296071</v>
      </c>
      <c r="K79" s="24">
        <f t="shared" si="5"/>
        <v>0.47459861628016359</v>
      </c>
      <c r="L79" s="24">
        <f t="shared" si="8"/>
        <v>8.68700619255244</v>
      </c>
    </row>
    <row r="80" spans="1:12" x14ac:dyDescent="0.25">
      <c r="A80">
        <v>90</v>
      </c>
      <c r="B80" t="s">
        <v>62</v>
      </c>
      <c r="C80" t="s">
        <v>2</v>
      </c>
      <c r="D80">
        <v>33.373838215398862</v>
      </c>
      <c r="E80">
        <v>5.2923327789375492</v>
      </c>
      <c r="F80">
        <v>22.041176483552366</v>
      </c>
      <c r="G80">
        <v>14.54246528081776</v>
      </c>
      <c r="H80">
        <v>64.073599687606531</v>
      </c>
      <c r="I80" s="21">
        <f t="shared" si="6"/>
        <v>1.2707482408626256</v>
      </c>
      <c r="J80">
        <f t="shared" si="7"/>
        <v>37.580014883592334</v>
      </c>
      <c r="K80" s="24">
        <f t="shared" si="5"/>
        <v>0.38697337736199489</v>
      </c>
      <c r="L80" s="24">
        <f t="shared" si="8"/>
        <v>26.263139418350566</v>
      </c>
    </row>
    <row r="81" spans="1:12" x14ac:dyDescent="0.25">
      <c r="A81">
        <v>91</v>
      </c>
      <c r="B81" t="s">
        <v>63</v>
      </c>
      <c r="C81" t="s">
        <v>2</v>
      </c>
      <c r="D81">
        <v>46.441290563020388</v>
      </c>
      <c r="E81">
        <v>15.919996964831839</v>
      </c>
      <c r="F81">
        <v>32.291305698987571</v>
      </c>
      <c r="G81">
        <v>38.037459790584364</v>
      </c>
      <c r="H81">
        <v>59.821167789659292</v>
      </c>
      <c r="I81" s="21">
        <f t="shared" si="6"/>
        <v>7.8487474530396968</v>
      </c>
      <c r="J81">
        <f t="shared" si="7"/>
        <v>43.951150341786466</v>
      </c>
      <c r="K81" s="25">
        <f t="shared" si="5"/>
        <v>0.86544856038546791</v>
      </c>
      <c r="L81" s="25">
        <f t="shared" si="8"/>
        <v>5.9170320921759822</v>
      </c>
    </row>
    <row r="82" spans="1:12" x14ac:dyDescent="0.25">
      <c r="A82">
        <v>92</v>
      </c>
      <c r="B82" t="s">
        <v>64</v>
      </c>
      <c r="C82" t="s">
        <v>2</v>
      </c>
      <c r="D82">
        <v>33.054506918990867</v>
      </c>
      <c r="E82">
        <v>5.7273059828101527</v>
      </c>
      <c r="F82">
        <v>24.102767102091082</v>
      </c>
      <c r="G82">
        <v>19.891070486805507</v>
      </c>
      <c r="H82">
        <v>54.330030582863813</v>
      </c>
      <c r="I82" s="21">
        <f t="shared" si="6"/>
        <v>1.3609239836154399</v>
      </c>
      <c r="J82">
        <f t="shared" si="7"/>
        <v>36.187070533385985</v>
      </c>
      <c r="K82" s="24">
        <f t="shared" si="5"/>
        <v>0.54967341079610521</v>
      </c>
      <c r="L82" s="24">
        <f t="shared" si="8"/>
        <v>24.288283046623985</v>
      </c>
    </row>
    <row r="83" spans="1:12" x14ac:dyDescent="0.25">
      <c r="A83">
        <v>93</v>
      </c>
      <c r="B83" t="s">
        <v>65</v>
      </c>
      <c r="C83" t="s">
        <v>66</v>
      </c>
      <c r="D83">
        <v>50.993784796182382</v>
      </c>
      <c r="E83">
        <v>9.4599608551393004</v>
      </c>
      <c r="F83">
        <v>44.009380859879464</v>
      </c>
      <c r="G83">
        <v>36.672699972698759</v>
      </c>
      <c r="H83">
        <v>148.34260436713868</v>
      </c>
      <c r="I83" s="21">
        <f t="shared" si="6"/>
        <v>2.0334496335155441</v>
      </c>
      <c r="J83">
        <f t="shared" si="7"/>
        <v>80.798924332814138</v>
      </c>
      <c r="K83" s="24">
        <f t="shared" si="5"/>
        <v>0.45387609148906954</v>
      </c>
      <c r="L83" s="24">
        <f t="shared" si="8"/>
        <v>25.077476203834667</v>
      </c>
    </row>
    <row r="84" spans="1:12" x14ac:dyDescent="0.25">
      <c r="A84">
        <v>94</v>
      </c>
      <c r="B84" t="s">
        <v>67</v>
      </c>
      <c r="C84" t="s">
        <v>66</v>
      </c>
      <c r="D84">
        <v>47.667839334498368</v>
      </c>
      <c r="E84">
        <v>2.6930525208804155</v>
      </c>
      <c r="F84">
        <v>18.305021243052433</v>
      </c>
      <c r="G84">
        <v>14.732056995636857</v>
      </c>
      <c r="H84">
        <v>69.25289543184924</v>
      </c>
      <c r="I84" s="21">
        <f t="shared" si="6"/>
        <v>0.39620450497827303</v>
      </c>
      <c r="J84">
        <f t="shared" si="7"/>
        <v>35.604434021942957</v>
      </c>
      <c r="K84" s="24">
        <f t="shared" si="5"/>
        <v>0.41377029014300615</v>
      </c>
      <c r="L84" s="24">
        <f t="shared" si="8"/>
        <v>120.31119973538</v>
      </c>
    </row>
    <row r="85" spans="1:12" x14ac:dyDescent="0.25">
      <c r="A85">
        <v>95</v>
      </c>
      <c r="B85" t="s">
        <v>68</v>
      </c>
      <c r="C85" t="s">
        <v>66</v>
      </c>
      <c r="D85">
        <v>33.336622299329854</v>
      </c>
      <c r="E85">
        <v>8.0965720113601307</v>
      </c>
      <c r="F85">
        <v>37.263543096765879</v>
      </c>
      <c r="G85">
        <v>22.583758024926109</v>
      </c>
      <c r="H85">
        <v>98.994937268313052</v>
      </c>
      <c r="I85" s="21">
        <f t="shared" si="6"/>
        <v>1.7592121652229504</v>
      </c>
      <c r="J85">
        <f t="shared" si="7"/>
        <v>60.736332711643186</v>
      </c>
      <c r="K85" s="24">
        <f t="shared" si="5"/>
        <v>0.37183275671494059</v>
      </c>
      <c r="L85" s="24">
        <f t="shared" si="8"/>
        <v>18.949745208875928</v>
      </c>
    </row>
    <row r="86" spans="1:12" x14ac:dyDescent="0.25">
      <c r="A86">
        <v>96</v>
      </c>
      <c r="B86" t="s">
        <v>69</v>
      </c>
      <c r="C86" t="s">
        <v>66</v>
      </c>
      <c r="D86">
        <v>53.459458363885808</v>
      </c>
      <c r="E86">
        <v>1.9372849122951792</v>
      </c>
      <c r="F86">
        <v>12.963036314896421</v>
      </c>
      <c r="G86">
        <v>10.914013158597211</v>
      </c>
      <c r="H86">
        <v>50.045937336891107</v>
      </c>
      <c r="I86" s="21">
        <f t="shared" si="6"/>
        <v>0.28952112300215588</v>
      </c>
      <c r="J86">
        <f t="shared" si="7"/>
        <v>25.47051831257366</v>
      </c>
      <c r="K86" s="24">
        <f t="shared" si="5"/>
        <v>0.4284959192687276</v>
      </c>
      <c r="L86" s="24">
        <f t="shared" si="8"/>
        <v>184.6478689000102</v>
      </c>
    </row>
    <row r="87" spans="1:12" x14ac:dyDescent="0.25">
      <c r="A87">
        <v>97</v>
      </c>
      <c r="B87" t="s">
        <v>70</v>
      </c>
      <c r="C87" t="s">
        <v>66</v>
      </c>
      <c r="D87">
        <v>50.036697287765584</v>
      </c>
      <c r="E87">
        <v>7.2804741635389059</v>
      </c>
      <c r="F87">
        <v>37.149863638246558</v>
      </c>
      <c r="G87">
        <v>30.174689891044935</v>
      </c>
      <c r="H87">
        <v>122.87629689098694</v>
      </c>
      <c r="I87" s="21">
        <f t="shared" si="6"/>
        <v>1.4267967323408279</v>
      </c>
      <c r="J87">
        <f t="shared" si="7"/>
        <v>67.563582452922546</v>
      </c>
      <c r="K87" s="24">
        <f t="shared" si="5"/>
        <v>0.4466117514131267</v>
      </c>
      <c r="L87" s="24">
        <f t="shared" si="8"/>
        <v>35.069254192693933</v>
      </c>
    </row>
    <row r="88" spans="1:12" x14ac:dyDescent="0.25">
      <c r="A88">
        <v>98</v>
      </c>
      <c r="B88" t="s">
        <v>71</v>
      </c>
      <c r="C88" t="s">
        <v>66</v>
      </c>
      <c r="D88">
        <v>50.297382043646984</v>
      </c>
      <c r="E88">
        <v>5.5650669029439817</v>
      </c>
      <c r="F88">
        <v>27.511217487371152</v>
      </c>
      <c r="G88">
        <v>23.658162817112256</v>
      </c>
      <c r="H88">
        <v>91.097403123377873</v>
      </c>
      <c r="I88" s="21">
        <f t="shared" si="6"/>
        <v>1.1257215224465833</v>
      </c>
      <c r="J88">
        <f t="shared" si="7"/>
        <v>50.061966300395881</v>
      </c>
      <c r="K88" s="25">
        <f t="shared" si="5"/>
        <v>0.47257757865825523</v>
      </c>
      <c r="L88" s="25">
        <f t="shared" si="8"/>
        <v>44.680128291705152</v>
      </c>
    </row>
    <row r="89" spans="1:12" x14ac:dyDescent="0.25">
      <c r="A89">
        <v>99</v>
      </c>
      <c r="B89" t="s">
        <v>71</v>
      </c>
      <c r="C89" t="s">
        <v>66</v>
      </c>
      <c r="D89">
        <v>50.670583726107175</v>
      </c>
      <c r="E89">
        <v>6.0899314087903065</v>
      </c>
      <c r="F89">
        <v>32.176225650928515</v>
      </c>
      <c r="G89">
        <v>30.423264409313674</v>
      </c>
      <c r="H89">
        <v>128.5406837135769</v>
      </c>
      <c r="I89" s="21">
        <f t="shared" si="6"/>
        <v>1.1526294278925302</v>
      </c>
      <c r="J89">
        <f t="shared" si="7"/>
        <v>64.311383475187981</v>
      </c>
      <c r="K89" s="24">
        <f t="shared" si="5"/>
        <v>0.47306188679724631</v>
      </c>
      <c r="L89" s="24">
        <f t="shared" si="8"/>
        <v>43.960862441932761</v>
      </c>
    </row>
    <row r="90" spans="1:12" x14ac:dyDescent="0.25">
      <c r="A90">
        <v>100</v>
      </c>
      <c r="B90" t="s">
        <v>72</v>
      </c>
      <c r="C90" t="s">
        <v>66</v>
      </c>
      <c r="D90">
        <v>43.635488869144375</v>
      </c>
      <c r="E90">
        <v>6.2162001251589931</v>
      </c>
      <c r="F90">
        <v>21.442991826941487</v>
      </c>
      <c r="G90">
        <v>25.415916378122201</v>
      </c>
      <c r="H90">
        <v>74.062568007649745</v>
      </c>
      <c r="I90" s="21">
        <f t="shared" si="6"/>
        <v>1.802040699725354</v>
      </c>
      <c r="J90">
        <f t="shared" si="7"/>
        <v>39.851261466487252</v>
      </c>
      <c r="K90" s="24">
        <f t="shared" si="5"/>
        <v>0.63776943170282341</v>
      </c>
      <c r="L90" s="24">
        <f t="shared" si="8"/>
        <v>24.214485763720425</v>
      </c>
    </row>
    <row r="91" spans="1:12" x14ac:dyDescent="0.25">
      <c r="A91">
        <v>101</v>
      </c>
      <c r="B91" t="s">
        <v>73</v>
      </c>
      <c r="C91" t="s">
        <v>66</v>
      </c>
      <c r="D91">
        <v>46.208147531171129</v>
      </c>
      <c r="E91">
        <v>16.293644454659539</v>
      </c>
      <c r="F91">
        <v>43.349685221023989</v>
      </c>
      <c r="G91">
        <v>31.858013929271046</v>
      </c>
      <c r="H91">
        <v>110.93594467128493</v>
      </c>
      <c r="I91" s="21">
        <f t="shared" si="6"/>
        <v>6.1242163180945575</v>
      </c>
      <c r="J91">
        <f t="shared" si="7"/>
        <v>69.347229801897171</v>
      </c>
      <c r="K91" s="24">
        <f t="shared" si="5"/>
        <v>0.45939850835107893</v>
      </c>
      <c r="L91" s="24">
        <f t="shared" si="8"/>
        <v>7.5451527397301312</v>
      </c>
    </row>
    <row r="92" spans="1:12" x14ac:dyDescent="0.25">
      <c r="A92">
        <v>102</v>
      </c>
      <c r="B92" t="s">
        <v>74</v>
      </c>
      <c r="C92" t="s">
        <v>66</v>
      </c>
      <c r="D92">
        <v>48.048327115768188</v>
      </c>
      <c r="E92">
        <v>6.9080302445306128</v>
      </c>
      <c r="F92">
        <v>36.226903728224528</v>
      </c>
      <c r="G92">
        <v>27.003673518478152</v>
      </c>
      <c r="H92">
        <v>114.53793626425377</v>
      </c>
      <c r="I92" s="21">
        <f t="shared" si="6"/>
        <v>1.3172774084518335</v>
      </c>
      <c r="J92">
        <f t="shared" si="7"/>
        <v>64.415485640291791</v>
      </c>
      <c r="K92" s="24">
        <f t="shared" si="5"/>
        <v>0.41921089703913361</v>
      </c>
      <c r="L92" s="24">
        <f t="shared" si="8"/>
        <v>36.475481024333597</v>
      </c>
    </row>
    <row r="93" spans="1:12" x14ac:dyDescent="0.25">
      <c r="A93">
        <v>103</v>
      </c>
      <c r="B93" t="s">
        <v>75</v>
      </c>
      <c r="C93" t="s">
        <v>66</v>
      </c>
      <c r="D93">
        <v>45.767115250747146</v>
      </c>
      <c r="E93">
        <v>4.5545741932556671</v>
      </c>
      <c r="F93">
        <v>29.484534988203176</v>
      </c>
      <c r="G93">
        <v>24.202363731384366</v>
      </c>
      <c r="H93">
        <v>83.225340877414069</v>
      </c>
      <c r="I93" s="21">
        <f t="shared" si="6"/>
        <v>0.7035602253917278</v>
      </c>
      <c r="J93">
        <f t="shared" si="7"/>
        <v>49.536456019837061</v>
      </c>
      <c r="K93" s="24">
        <f t="shared" si="5"/>
        <v>0.48857681142333714</v>
      </c>
      <c r="L93" s="24">
        <f t="shared" si="8"/>
        <v>65.050742777940528</v>
      </c>
    </row>
    <row r="94" spans="1:12" x14ac:dyDescent="0.25">
      <c r="A94">
        <v>104</v>
      </c>
      <c r="B94" t="s">
        <v>76</v>
      </c>
      <c r="C94" t="s">
        <v>66</v>
      </c>
      <c r="D94">
        <v>67.847650006531481</v>
      </c>
      <c r="E94">
        <v>4.2061513950822755</v>
      </c>
      <c r="F94">
        <v>26.902610256235544</v>
      </c>
      <c r="G94">
        <v>24.091294434965363</v>
      </c>
      <c r="H94">
        <v>98.614935926686442</v>
      </c>
      <c r="I94" s="21">
        <f t="shared" si="6"/>
        <v>0.65762055762793326</v>
      </c>
      <c r="J94">
        <f t="shared" si="7"/>
        <v>51.507273143501642</v>
      </c>
      <c r="K94" s="24">
        <f t="shared" si="5"/>
        <v>0.46772606982796205</v>
      </c>
      <c r="L94" s="24">
        <f t="shared" si="8"/>
        <v>103.17142494945868</v>
      </c>
    </row>
    <row r="95" spans="1:12" x14ac:dyDescent="0.25">
      <c r="A95">
        <v>105</v>
      </c>
      <c r="B95" t="s">
        <v>77</v>
      </c>
      <c r="C95" t="s">
        <v>66</v>
      </c>
      <c r="D95">
        <v>50.352190224891025</v>
      </c>
      <c r="E95">
        <v>8.0173017374450541</v>
      </c>
      <c r="F95">
        <v>40.389619420766152</v>
      </c>
      <c r="G95">
        <v>34.120013663919181</v>
      </c>
      <c r="H95">
        <v>125.39617779556934</v>
      </c>
      <c r="I95" s="21">
        <f t="shared" si="6"/>
        <v>1.5914269079790258</v>
      </c>
      <c r="J95">
        <f t="shared" si="7"/>
        <v>71.166733084930712</v>
      </c>
      <c r="K95" s="24">
        <f t="shared" si="5"/>
        <v>0.47943768366042877</v>
      </c>
      <c r="L95" s="24">
        <f t="shared" si="8"/>
        <v>31.639649909422445</v>
      </c>
    </row>
    <row r="96" spans="1:12" x14ac:dyDescent="0.25">
      <c r="A96">
        <v>106</v>
      </c>
      <c r="B96" t="s">
        <v>78</v>
      </c>
      <c r="C96" t="s">
        <v>66</v>
      </c>
      <c r="D96">
        <v>80.928968712577657</v>
      </c>
      <c r="E96">
        <v>4.9889676784514219</v>
      </c>
      <c r="F96">
        <v>21.999499850835743</v>
      </c>
      <c r="G96">
        <v>20.646197142181169</v>
      </c>
      <c r="H96">
        <v>86.803802122473869</v>
      </c>
      <c r="I96" s="21">
        <f t="shared" si="6"/>
        <v>1.1313801979769749</v>
      </c>
      <c r="J96">
        <f t="shared" si="7"/>
        <v>43.6994305666028</v>
      </c>
      <c r="K96" s="24">
        <f t="shared" si="5"/>
        <v>0.4724591802338034</v>
      </c>
      <c r="L96" s="24">
        <f t="shared" si="8"/>
        <v>71.531187179417714</v>
      </c>
    </row>
    <row r="97" spans="1:12" x14ac:dyDescent="0.25">
      <c r="A97">
        <v>107</v>
      </c>
      <c r="B97" t="s">
        <v>79</v>
      </c>
      <c r="C97" t="s">
        <v>66</v>
      </c>
      <c r="D97">
        <v>58.397496897054978</v>
      </c>
      <c r="E97">
        <v>5.3678573142449224</v>
      </c>
      <c r="F97">
        <v>33.317788297775138</v>
      </c>
      <c r="G97">
        <v>23.530796216556126</v>
      </c>
      <c r="H97">
        <v>103.96866581879597</v>
      </c>
      <c r="I97" s="21">
        <f t="shared" si="6"/>
        <v>0.86482007414690298</v>
      </c>
      <c r="J97">
        <f t="shared" si="7"/>
        <v>58.855806827812451</v>
      </c>
      <c r="K97" s="24">
        <f t="shared" si="5"/>
        <v>0.39980415671468789</v>
      </c>
      <c r="L97" s="24">
        <f t="shared" si="8"/>
        <v>67.525602888740607</v>
      </c>
    </row>
    <row r="98" spans="1:12" x14ac:dyDescent="0.25">
      <c r="A98">
        <v>108</v>
      </c>
      <c r="B98" t="s">
        <v>80</v>
      </c>
      <c r="C98" t="s">
        <v>66</v>
      </c>
      <c r="D98">
        <v>25.950158441726426</v>
      </c>
      <c r="E98">
        <v>7.0520327472839384</v>
      </c>
      <c r="F98">
        <v>44.374474434367364</v>
      </c>
      <c r="G98">
        <v>32.460289580413502</v>
      </c>
      <c r="H98">
        <v>220.38848569805776</v>
      </c>
      <c r="I98" s="21">
        <f t="shared" si="6"/>
        <v>1.1207156028928427</v>
      </c>
      <c r="J98">
        <f t="shared" si="7"/>
        <v>98.891977552465818</v>
      </c>
      <c r="K98" s="25">
        <f t="shared" si="5"/>
        <v>0.3282398672146295</v>
      </c>
      <c r="L98" s="25">
        <f t="shared" si="8"/>
        <v>23.15498987855856</v>
      </c>
    </row>
    <row r="99" spans="1:12" x14ac:dyDescent="0.25">
      <c r="A99">
        <v>109</v>
      </c>
      <c r="B99" t="s">
        <v>81</v>
      </c>
      <c r="C99" t="s">
        <v>66</v>
      </c>
      <c r="D99">
        <v>36.015536419102446</v>
      </c>
      <c r="E99">
        <v>3.8541550347670457</v>
      </c>
      <c r="F99">
        <v>12.925072260833312</v>
      </c>
      <c r="G99">
        <v>8.5410633080968204</v>
      </c>
      <c r="H99">
        <v>47.02319420478382</v>
      </c>
      <c r="I99" s="21">
        <f t="shared" si="6"/>
        <v>1.1492787608649282</v>
      </c>
      <c r="J99">
        <f t="shared" si="7"/>
        <v>24.653157668583333</v>
      </c>
      <c r="K99" s="24">
        <f t="shared" si="5"/>
        <v>0.34644906031575401</v>
      </c>
      <c r="L99" s="24">
        <f t="shared" si="8"/>
        <v>31.337511529402796</v>
      </c>
    </row>
    <row r="100" spans="1:12" x14ac:dyDescent="0.25">
      <c r="A100">
        <v>110</v>
      </c>
      <c r="B100" t="s">
        <v>82</v>
      </c>
      <c r="C100" t="s">
        <v>66</v>
      </c>
      <c r="D100">
        <v>49.586609965421204</v>
      </c>
      <c r="E100">
        <v>5.0206716694678555</v>
      </c>
      <c r="F100">
        <v>28.500359763920542</v>
      </c>
      <c r="G100">
        <v>32.370282194538539</v>
      </c>
      <c r="H100">
        <v>99.223893680319605</v>
      </c>
      <c r="I100" s="21">
        <f t="shared" si="6"/>
        <v>0.88445002875043077</v>
      </c>
      <c r="J100">
        <f t="shared" si="7"/>
        <v>53.178159681076878</v>
      </c>
      <c r="K100" s="24">
        <f t="shared" ref="K100:K131" si="9">G100/J100</f>
        <v>0.60871384772755321</v>
      </c>
      <c r="L100" s="24">
        <f t="shared" si="8"/>
        <v>56.064908534717546</v>
      </c>
    </row>
    <row r="101" spans="1:12" x14ac:dyDescent="0.25">
      <c r="A101">
        <v>111</v>
      </c>
      <c r="B101" t="s">
        <v>83</v>
      </c>
      <c r="C101" t="s">
        <v>66</v>
      </c>
      <c r="D101">
        <v>39.369639015419907</v>
      </c>
      <c r="E101">
        <v>3.7866598346502625</v>
      </c>
      <c r="F101">
        <v>19.354080212155203</v>
      </c>
      <c r="G101">
        <v>14.618511867200498</v>
      </c>
      <c r="H101">
        <v>59.41844526282965</v>
      </c>
      <c r="I101" s="21">
        <f t="shared" si="6"/>
        <v>0.74086665685864872</v>
      </c>
      <c r="J101">
        <f t="shared" si="7"/>
        <v>33.911492973597582</v>
      </c>
      <c r="K101" s="24">
        <f t="shared" si="9"/>
        <v>0.43107839217170446</v>
      </c>
      <c r="L101" s="24">
        <f t="shared" si="8"/>
        <v>53.139979577905756</v>
      </c>
    </row>
    <row r="102" spans="1:12" x14ac:dyDescent="0.25">
      <c r="A102">
        <v>112</v>
      </c>
      <c r="B102" t="s">
        <v>84</v>
      </c>
      <c r="C102" t="s">
        <v>66</v>
      </c>
      <c r="D102">
        <v>40.449991153405549</v>
      </c>
      <c r="E102">
        <v>1.7656320970830677</v>
      </c>
      <c r="F102">
        <v>10.907929377280272</v>
      </c>
      <c r="G102">
        <v>8.9279344066212616</v>
      </c>
      <c r="H102">
        <v>49.506394746082307</v>
      </c>
      <c r="I102" s="21">
        <f t="shared" si="6"/>
        <v>0.28579729428237666</v>
      </c>
      <c r="J102">
        <f t="shared" si="7"/>
        <v>23.238163817608843</v>
      </c>
      <c r="K102" s="24">
        <f t="shared" si="9"/>
        <v>0.3841927648283498</v>
      </c>
      <c r="L102" s="24">
        <f t="shared" si="8"/>
        <v>141.53384920936199</v>
      </c>
    </row>
    <row r="103" spans="1:12" x14ac:dyDescent="0.25">
      <c r="A103">
        <v>113</v>
      </c>
      <c r="B103" t="s">
        <v>85</v>
      </c>
      <c r="C103" t="s">
        <v>66</v>
      </c>
      <c r="D103">
        <v>36.531092257102614</v>
      </c>
      <c r="E103">
        <v>3.8026831017967173</v>
      </c>
      <c r="F103">
        <v>21.204855183662975</v>
      </c>
      <c r="G103">
        <v>17.465550206993285</v>
      </c>
      <c r="H103">
        <v>66.360447098079888</v>
      </c>
      <c r="I103" s="21">
        <f t="shared" si="6"/>
        <v>0.68193810556325529</v>
      </c>
      <c r="J103">
        <f t="shared" si="7"/>
        <v>37.512180297043678</v>
      </c>
      <c r="K103" s="24">
        <f t="shared" si="9"/>
        <v>0.46559677599890775</v>
      </c>
      <c r="L103" s="24">
        <f t="shared" si="8"/>
        <v>53.569513067361591</v>
      </c>
    </row>
    <row r="104" spans="1:12" x14ac:dyDescent="0.25">
      <c r="A104">
        <v>114</v>
      </c>
      <c r="B104" t="s">
        <v>86</v>
      </c>
      <c r="C104" t="s">
        <v>66</v>
      </c>
      <c r="D104">
        <v>38.939657185450734</v>
      </c>
      <c r="E104">
        <v>2.8935827054028662</v>
      </c>
      <c r="F104">
        <v>15.902845190104596</v>
      </c>
      <c r="G104">
        <v>12.016943816707514</v>
      </c>
      <c r="H104">
        <v>55.849440077038686</v>
      </c>
      <c r="I104" s="21">
        <f t="shared" si="6"/>
        <v>0.52649829467097398</v>
      </c>
      <c r="J104">
        <f t="shared" si="7"/>
        <v>29.802097233234601</v>
      </c>
      <c r="K104" s="24">
        <f t="shared" si="9"/>
        <v>0.40322477048046468</v>
      </c>
      <c r="L104" s="24">
        <f t="shared" si="8"/>
        <v>73.959702395209845</v>
      </c>
    </row>
    <row r="105" spans="1:12" x14ac:dyDescent="0.25">
      <c r="A105">
        <v>115</v>
      </c>
      <c r="B105" t="s">
        <v>87</v>
      </c>
      <c r="C105" t="s">
        <v>66</v>
      </c>
      <c r="D105">
        <v>38.214428124333445</v>
      </c>
      <c r="E105">
        <v>1.9771343542264725</v>
      </c>
      <c r="F105">
        <v>12.724697317696284</v>
      </c>
      <c r="G105">
        <v>12.741666257222876</v>
      </c>
      <c r="H105">
        <v>52.306509221446731</v>
      </c>
      <c r="I105" s="21">
        <f t="shared" si="6"/>
        <v>0.30720261213806527</v>
      </c>
      <c r="J105">
        <f t="shared" si="7"/>
        <v>25.798924349441375</v>
      </c>
      <c r="K105" s="24">
        <f t="shared" si="9"/>
        <v>0.49388362416353115</v>
      </c>
      <c r="L105" s="24">
        <f t="shared" si="8"/>
        <v>124.39486714767527</v>
      </c>
    </row>
    <row r="106" spans="1:12" x14ac:dyDescent="0.25">
      <c r="A106">
        <v>116</v>
      </c>
      <c r="B106" t="s">
        <v>88</v>
      </c>
      <c r="C106" t="s">
        <v>66</v>
      </c>
      <c r="D106">
        <v>54.298413817680746</v>
      </c>
      <c r="E106">
        <v>8.001456728705449</v>
      </c>
      <c r="F106">
        <v>41.993672811451354</v>
      </c>
      <c r="G106">
        <v>31.092885545691118</v>
      </c>
      <c r="H106">
        <v>120.91600577240501</v>
      </c>
      <c r="I106" s="21">
        <f t="shared" si="6"/>
        <v>1.5245941946732278</v>
      </c>
      <c r="J106">
        <f t="shared" si="7"/>
        <v>71.258032417924227</v>
      </c>
      <c r="K106" s="24">
        <f t="shared" si="9"/>
        <v>0.43634218474253045</v>
      </c>
      <c r="L106" s="24">
        <f t="shared" si="8"/>
        <v>35.614994473541685</v>
      </c>
    </row>
    <row r="107" spans="1:12" x14ac:dyDescent="0.25">
      <c r="A107">
        <v>117</v>
      </c>
      <c r="B107" t="s">
        <v>89</v>
      </c>
      <c r="C107" t="s">
        <v>66</v>
      </c>
      <c r="D107">
        <v>52.910832184968847</v>
      </c>
      <c r="E107">
        <v>4.5729024302580967</v>
      </c>
      <c r="F107">
        <v>27.826070426357909</v>
      </c>
      <c r="G107">
        <v>21.525446096359854</v>
      </c>
      <c r="H107">
        <v>97.075709384219095</v>
      </c>
      <c r="I107" s="21">
        <f t="shared" si="6"/>
        <v>0.75150520056372394</v>
      </c>
      <c r="J107">
        <f t="shared" si="7"/>
        <v>51.973411721898088</v>
      </c>
      <c r="K107" s="24">
        <f t="shared" si="9"/>
        <v>0.41416265323391277</v>
      </c>
      <c r="L107" s="24">
        <f t="shared" si="8"/>
        <v>70.406475091960814</v>
      </c>
    </row>
    <row r="108" spans="1:12" x14ac:dyDescent="0.25">
      <c r="A108">
        <v>118</v>
      </c>
      <c r="B108" t="s">
        <v>90</v>
      </c>
      <c r="C108" t="s">
        <v>66</v>
      </c>
      <c r="D108">
        <v>54.059702161588746</v>
      </c>
      <c r="E108">
        <v>5.6735436891712041</v>
      </c>
      <c r="F108">
        <v>27.103541930347429</v>
      </c>
      <c r="G108">
        <v>21.742810586252219</v>
      </c>
      <c r="H108">
        <v>87.697964535980901</v>
      </c>
      <c r="I108" s="21">
        <f t="shared" si="6"/>
        <v>1.1876343717605686</v>
      </c>
      <c r="J108">
        <f t="shared" si="7"/>
        <v>48.753722514358635</v>
      </c>
      <c r="K108" s="24">
        <f t="shared" si="9"/>
        <v>0.44597231687998112</v>
      </c>
      <c r="L108" s="24">
        <f t="shared" si="8"/>
        <v>45.518809026594404</v>
      </c>
    </row>
    <row r="109" spans="1:12" x14ac:dyDescent="0.25">
      <c r="A109">
        <v>119</v>
      </c>
      <c r="B109" t="s">
        <v>91</v>
      </c>
      <c r="C109" t="s">
        <v>66</v>
      </c>
      <c r="D109">
        <v>51.756303781594454</v>
      </c>
      <c r="E109">
        <v>5.6013377524949668</v>
      </c>
      <c r="F109">
        <v>32.072395215060141</v>
      </c>
      <c r="G109">
        <v>28.336237795228062</v>
      </c>
      <c r="H109">
        <v>109.21854475066783</v>
      </c>
      <c r="I109" s="21">
        <f t="shared" si="6"/>
        <v>0.9782551133815135</v>
      </c>
      <c r="J109">
        <f t="shared" si="7"/>
        <v>59.185305034756311</v>
      </c>
      <c r="K109" s="24">
        <f t="shared" si="9"/>
        <v>0.47877150888362796</v>
      </c>
      <c r="L109" s="24">
        <f t="shared" si="8"/>
        <v>52.906755174209664</v>
      </c>
    </row>
    <row r="110" spans="1:12" x14ac:dyDescent="0.25">
      <c r="A110">
        <v>120</v>
      </c>
      <c r="B110" t="s">
        <v>92</v>
      </c>
      <c r="C110" t="s">
        <v>66</v>
      </c>
      <c r="D110">
        <v>44.647802609966725</v>
      </c>
      <c r="E110">
        <v>6.9418070377998244</v>
      </c>
      <c r="F110">
        <v>33.372316988615403</v>
      </c>
      <c r="G110">
        <v>25.745013268728062</v>
      </c>
      <c r="H110">
        <v>115.578977647701</v>
      </c>
      <c r="I110" s="21">
        <f t="shared" si="6"/>
        <v>1.4439718095236305</v>
      </c>
      <c r="J110">
        <f t="shared" si="7"/>
        <v>62.105863485496855</v>
      </c>
      <c r="K110" s="24">
        <f t="shared" si="9"/>
        <v>0.41453434223227753</v>
      </c>
      <c r="L110" s="24">
        <f t="shared" si="8"/>
        <v>30.920134531363278</v>
      </c>
    </row>
    <row r="111" spans="1:12" x14ac:dyDescent="0.25">
      <c r="A111">
        <v>121</v>
      </c>
      <c r="B111" t="s">
        <v>93</v>
      </c>
      <c r="C111" t="s">
        <v>66</v>
      </c>
      <c r="D111">
        <v>46.314653791941765</v>
      </c>
      <c r="E111">
        <v>3.6758397976507435</v>
      </c>
      <c r="F111">
        <v>20.785421523502297</v>
      </c>
      <c r="G111">
        <v>16.406102389132361</v>
      </c>
      <c r="H111">
        <v>75.64920892566181</v>
      </c>
      <c r="I111" s="21">
        <f t="shared" si="6"/>
        <v>0.65006130391510819</v>
      </c>
      <c r="J111">
        <f t="shared" si="7"/>
        <v>39.65350798402801</v>
      </c>
      <c r="K111" s="24">
        <f t="shared" si="9"/>
        <v>0.41373646931163205</v>
      </c>
      <c r="L111" s="24">
        <f t="shared" si="8"/>
        <v>71.246593995064217</v>
      </c>
    </row>
    <row r="112" spans="1:12" x14ac:dyDescent="0.25">
      <c r="A112">
        <v>122</v>
      </c>
      <c r="B112" t="s">
        <v>94</v>
      </c>
      <c r="C112" t="s">
        <v>66</v>
      </c>
      <c r="D112">
        <v>41.887989614926106</v>
      </c>
      <c r="E112">
        <v>4.3683810778150107</v>
      </c>
      <c r="F112">
        <v>21.488422453126624</v>
      </c>
      <c r="G112">
        <v>15.952962504996659</v>
      </c>
      <c r="H112">
        <v>74.521384934249738</v>
      </c>
      <c r="I112" s="21">
        <f t="shared" si="6"/>
        <v>0.88804812371117736</v>
      </c>
      <c r="J112">
        <f t="shared" si="7"/>
        <v>40.016833973457025</v>
      </c>
      <c r="K112" s="24">
        <f t="shared" si="9"/>
        <v>0.39865628839048545</v>
      </c>
      <c r="L112" s="24">
        <f t="shared" si="8"/>
        <v>47.168603250773231</v>
      </c>
    </row>
    <row r="113" spans="1:12" x14ac:dyDescent="0.25">
      <c r="A113">
        <v>123</v>
      </c>
      <c r="B113" t="s">
        <v>95</v>
      </c>
      <c r="C113" t="s">
        <v>66</v>
      </c>
      <c r="D113">
        <v>39.354341489888583</v>
      </c>
      <c r="E113">
        <v>1.7883414619337985</v>
      </c>
      <c r="F113">
        <v>13.484639703545067</v>
      </c>
      <c r="G113">
        <v>11.914453129133856</v>
      </c>
      <c r="H113">
        <v>55.344952807579894</v>
      </c>
      <c r="I113" s="21">
        <f t="shared" si="6"/>
        <v>0.23717097785198729</v>
      </c>
      <c r="J113">
        <f t="shared" si="7"/>
        <v>27.318615411838131</v>
      </c>
      <c r="K113" s="24">
        <f t="shared" si="9"/>
        <v>0.43612946518405532</v>
      </c>
      <c r="L113" s="24">
        <f t="shared" si="8"/>
        <v>165.93236595098361</v>
      </c>
    </row>
    <row r="114" spans="1:12" x14ac:dyDescent="0.25">
      <c r="A114">
        <v>124</v>
      </c>
      <c r="B114" t="s">
        <v>96</v>
      </c>
      <c r="C114" t="s">
        <v>66</v>
      </c>
      <c r="D114">
        <v>40.577268061954157</v>
      </c>
      <c r="E114">
        <v>1.3217352603707571</v>
      </c>
      <c r="F114">
        <v>10.415626462528378</v>
      </c>
      <c r="G114">
        <v>12.445859167264599</v>
      </c>
      <c r="H114">
        <v>48.963017421727287</v>
      </c>
      <c r="I114" s="21">
        <f t="shared" si="6"/>
        <v>0.16772722262960987</v>
      </c>
      <c r="J114">
        <f t="shared" si="7"/>
        <v>22.582747838626297</v>
      </c>
      <c r="K114" s="24">
        <f t="shared" si="9"/>
        <v>0.5511224433891424</v>
      </c>
      <c r="L114" s="24">
        <f t="shared" si="8"/>
        <v>241.92416368546495</v>
      </c>
    </row>
    <row r="115" spans="1:12" x14ac:dyDescent="0.25">
      <c r="A115">
        <v>125</v>
      </c>
      <c r="B115" t="s">
        <v>97</v>
      </c>
      <c r="C115" t="s">
        <v>66</v>
      </c>
      <c r="D115">
        <v>44.053695712643886</v>
      </c>
      <c r="E115">
        <v>3.229075759792976</v>
      </c>
      <c r="F115">
        <v>18.271155606080338</v>
      </c>
      <c r="G115">
        <v>15.426351830481456</v>
      </c>
      <c r="H115">
        <v>61.271616670805528</v>
      </c>
      <c r="I115" s="21">
        <f t="shared" si="6"/>
        <v>0.57067710917051551</v>
      </c>
      <c r="J115">
        <f t="shared" si="7"/>
        <v>33.458978502464682</v>
      </c>
      <c r="K115" s="24">
        <f t="shared" si="9"/>
        <v>0.46105268364200386</v>
      </c>
      <c r="L115" s="24">
        <f t="shared" si="8"/>
        <v>77.195484109527968</v>
      </c>
    </row>
    <row r="116" spans="1:12" x14ac:dyDescent="0.25">
      <c r="A116">
        <v>126</v>
      </c>
      <c r="B116" t="s">
        <v>98</v>
      </c>
      <c r="C116" t="s">
        <v>66</v>
      </c>
      <c r="D116">
        <v>47.38692456457553</v>
      </c>
      <c r="E116">
        <v>3.5050029138683589</v>
      </c>
      <c r="F116">
        <v>25.254500733703377</v>
      </c>
      <c r="G116">
        <v>23.264800278112965</v>
      </c>
      <c r="H116">
        <v>86.994562067945211</v>
      </c>
      <c r="I116" s="21">
        <f t="shared" si="6"/>
        <v>0.48644974437489819</v>
      </c>
      <c r="J116">
        <f t="shared" si="7"/>
        <v>46.872211720518649</v>
      </c>
      <c r="K116" s="24">
        <f t="shared" si="9"/>
        <v>0.49634526351844049</v>
      </c>
      <c r="L116" s="24">
        <f t="shared" si="8"/>
        <v>97.4138132716445</v>
      </c>
    </row>
    <row r="117" spans="1:12" x14ac:dyDescent="0.25">
      <c r="A117">
        <v>127</v>
      </c>
      <c r="B117" t="s">
        <v>99</v>
      </c>
      <c r="C117" t="s">
        <v>66</v>
      </c>
      <c r="D117">
        <v>41.899319974859054</v>
      </c>
      <c r="E117">
        <v>6.2472290056156012</v>
      </c>
      <c r="F117">
        <v>30.673490195694594</v>
      </c>
      <c r="G117">
        <v>29.837941789998045</v>
      </c>
      <c r="H117">
        <v>103.31955719478341</v>
      </c>
      <c r="I117" s="21">
        <f t="shared" si="6"/>
        <v>1.2723648335944155</v>
      </c>
      <c r="J117">
        <f t="shared" si="7"/>
        <v>56.295394346586612</v>
      </c>
      <c r="K117" s="24">
        <f t="shared" si="9"/>
        <v>0.53002456304504464</v>
      </c>
      <c r="L117" s="24">
        <f t="shared" si="8"/>
        <v>32.930271938193997</v>
      </c>
    </row>
    <row r="118" spans="1:12" x14ac:dyDescent="0.25">
      <c r="A118">
        <v>128</v>
      </c>
      <c r="B118" t="s">
        <v>100</v>
      </c>
      <c r="C118" t="s">
        <v>66</v>
      </c>
      <c r="D118">
        <v>51.198139444759057</v>
      </c>
      <c r="E118">
        <v>8.1340008562746391</v>
      </c>
      <c r="F118">
        <v>47.499209274979258</v>
      </c>
      <c r="G118">
        <v>37.637708575091828</v>
      </c>
      <c r="H118">
        <v>136.75261592619546</v>
      </c>
      <c r="I118" s="21">
        <f t="shared" si="6"/>
        <v>1.3929067649706777</v>
      </c>
      <c r="J118">
        <f t="shared" si="7"/>
        <v>80.595540340512756</v>
      </c>
      <c r="K118" s="24">
        <f t="shared" si="9"/>
        <v>0.46699492820662408</v>
      </c>
      <c r="L118" s="24">
        <f t="shared" si="8"/>
        <v>36.756329089863264</v>
      </c>
    </row>
    <row r="119" spans="1:12" x14ac:dyDescent="0.25">
      <c r="A119">
        <v>129</v>
      </c>
      <c r="B119" t="s">
        <v>101</v>
      </c>
      <c r="C119" t="s">
        <v>66</v>
      </c>
      <c r="D119">
        <v>54.511085343276839</v>
      </c>
      <c r="E119">
        <v>8.107158192607745</v>
      </c>
      <c r="F119">
        <v>38.839937402415202</v>
      </c>
      <c r="G119">
        <v>32.997263601533035</v>
      </c>
      <c r="H119">
        <v>117.26934665271808</v>
      </c>
      <c r="I119" s="21">
        <f t="shared" si="6"/>
        <v>1.6922275975624979</v>
      </c>
      <c r="J119">
        <f t="shared" si="7"/>
        <v>67.488770052607265</v>
      </c>
      <c r="K119" s="24">
        <f t="shared" si="9"/>
        <v>0.48892969268534275</v>
      </c>
      <c r="L119" s="24">
        <f t="shared" si="8"/>
        <v>32.212620466534865</v>
      </c>
    </row>
    <row r="120" spans="1:12" x14ac:dyDescent="0.25">
      <c r="A120">
        <v>130</v>
      </c>
      <c r="B120" t="s">
        <v>102</v>
      </c>
      <c r="C120" t="s">
        <v>66</v>
      </c>
      <c r="D120">
        <v>50.451949410970307</v>
      </c>
      <c r="E120">
        <v>7.1918729558907</v>
      </c>
      <c r="F120">
        <v>31.725845159742232</v>
      </c>
      <c r="G120">
        <v>27.184396533631794</v>
      </c>
      <c r="H120">
        <v>100.66651808168291</v>
      </c>
      <c r="I120" s="21">
        <f t="shared" si="6"/>
        <v>1.6303123322087183</v>
      </c>
      <c r="J120">
        <f t="shared" si="7"/>
        <v>56.513099060570582</v>
      </c>
      <c r="K120" s="24">
        <f t="shared" si="9"/>
        <v>0.4810282392139853</v>
      </c>
      <c r="L120" s="24">
        <f t="shared" si="8"/>
        <v>30.946186454112691</v>
      </c>
    </row>
    <row r="121" spans="1:12" x14ac:dyDescent="0.25">
      <c r="A121">
        <v>131</v>
      </c>
      <c r="B121" t="s">
        <v>103</v>
      </c>
      <c r="C121" t="s">
        <v>66</v>
      </c>
      <c r="D121">
        <v>50.866154293183037</v>
      </c>
      <c r="E121">
        <v>9.3491671878980966</v>
      </c>
      <c r="F121">
        <v>42.568073883718043</v>
      </c>
      <c r="G121">
        <v>36.557297788450093</v>
      </c>
      <c r="H121">
        <v>136.34791618406985</v>
      </c>
      <c r="I121" s="21">
        <f t="shared" si="6"/>
        <v>2.0533446579245598</v>
      </c>
      <c r="J121">
        <f t="shared" si="7"/>
        <v>76.184435221470807</v>
      </c>
      <c r="K121" s="24">
        <f t="shared" si="9"/>
        <v>0.47985257988953722</v>
      </c>
      <c r="L121" s="24">
        <f t="shared" si="8"/>
        <v>24.772341115201066</v>
      </c>
    </row>
    <row r="122" spans="1:12" x14ac:dyDescent="0.25">
      <c r="A122">
        <v>132</v>
      </c>
      <c r="B122" t="s">
        <v>104</v>
      </c>
      <c r="C122" t="s">
        <v>66</v>
      </c>
      <c r="D122">
        <v>46.4565211356894</v>
      </c>
      <c r="E122">
        <v>7.1078187967443327</v>
      </c>
      <c r="F122">
        <v>35.50103068708669</v>
      </c>
      <c r="G122">
        <v>25.773735693340676</v>
      </c>
      <c r="H122">
        <v>113.78447080645729</v>
      </c>
      <c r="I122" s="21">
        <f t="shared" si="6"/>
        <v>1.4230879236339702</v>
      </c>
      <c r="J122">
        <f t="shared" si="7"/>
        <v>63.556793419853712</v>
      </c>
      <c r="K122" s="24">
        <f t="shared" si="9"/>
        <v>0.4055229080403786</v>
      </c>
      <c r="L122" s="24">
        <f t="shared" si="8"/>
        <v>32.644870611408827</v>
      </c>
    </row>
    <row r="123" spans="1:12" x14ac:dyDescent="0.25">
      <c r="A123">
        <v>133</v>
      </c>
      <c r="B123" t="s">
        <v>105</v>
      </c>
      <c r="C123" t="s">
        <v>66</v>
      </c>
      <c r="D123">
        <v>52.092694962491841</v>
      </c>
      <c r="E123">
        <v>8.8410478868600872</v>
      </c>
      <c r="F123">
        <v>46.320485983681152</v>
      </c>
      <c r="G123">
        <v>35.513959789985257</v>
      </c>
      <c r="H123">
        <v>134.70020442604121</v>
      </c>
      <c r="I123" s="21">
        <f t="shared" si="6"/>
        <v>1.6874634641201882</v>
      </c>
      <c r="J123">
        <f t="shared" si="7"/>
        <v>78.989739404022771</v>
      </c>
      <c r="K123" s="24">
        <f t="shared" si="9"/>
        <v>0.44960218957472103</v>
      </c>
      <c r="L123" s="24">
        <f t="shared" si="8"/>
        <v>30.870413534939551</v>
      </c>
    </row>
    <row r="124" spans="1:12" x14ac:dyDescent="0.25">
      <c r="A124">
        <v>134</v>
      </c>
      <c r="B124" t="s">
        <v>106</v>
      </c>
      <c r="C124" t="s">
        <v>66</v>
      </c>
      <c r="D124">
        <v>43.679801231232133</v>
      </c>
      <c r="E124">
        <v>2.8712425502538288</v>
      </c>
      <c r="F124">
        <v>18.397617520209597</v>
      </c>
      <c r="G124">
        <v>15.504681112920888</v>
      </c>
      <c r="H124">
        <v>64.526479638471358</v>
      </c>
      <c r="I124" s="21">
        <f t="shared" si="6"/>
        <v>0.44810333584400924</v>
      </c>
      <c r="J124">
        <f t="shared" si="7"/>
        <v>34.454803617408537</v>
      </c>
      <c r="K124" s="24">
        <f t="shared" si="9"/>
        <v>0.45000056552599349</v>
      </c>
      <c r="L124" s="24">
        <f t="shared" si="8"/>
        <v>97.477072222550149</v>
      </c>
    </row>
    <row r="125" spans="1:12" x14ac:dyDescent="0.25">
      <c r="A125">
        <v>135</v>
      </c>
      <c r="B125" t="s">
        <v>107</v>
      </c>
      <c r="C125" t="s">
        <v>66</v>
      </c>
      <c r="D125">
        <v>37.410299983415008</v>
      </c>
      <c r="E125">
        <v>4.7230144445514002</v>
      </c>
      <c r="F125">
        <v>26.503883123974529</v>
      </c>
      <c r="G125">
        <v>19.936827297602839</v>
      </c>
      <c r="H125">
        <v>94.765278067779391</v>
      </c>
      <c r="I125" s="21">
        <f t="shared" si="6"/>
        <v>0.84164517852341136</v>
      </c>
      <c r="J125">
        <f t="shared" si="7"/>
        <v>50.116343183829485</v>
      </c>
      <c r="K125" s="24">
        <f t="shared" si="9"/>
        <v>0.39781089423211641</v>
      </c>
      <c r="L125" s="24">
        <f t="shared" si="8"/>
        <v>44.449015972559742</v>
      </c>
    </row>
    <row r="126" spans="1:12" x14ac:dyDescent="0.25">
      <c r="A126">
        <v>136</v>
      </c>
      <c r="B126" t="s">
        <v>108</v>
      </c>
      <c r="C126" t="s">
        <v>66</v>
      </c>
      <c r="D126">
        <v>52.24356546154926</v>
      </c>
      <c r="E126">
        <v>6.7770577307382709</v>
      </c>
      <c r="F126">
        <v>40.710122861101958</v>
      </c>
      <c r="G126">
        <v>28.191929290231794</v>
      </c>
      <c r="H126">
        <v>128.90060557167237</v>
      </c>
      <c r="I126" s="21">
        <f t="shared" si="6"/>
        <v>1.128184054920736</v>
      </c>
      <c r="J126">
        <f t="shared" si="7"/>
        <v>72.440040652205781</v>
      </c>
      <c r="K126" s="24">
        <f t="shared" si="9"/>
        <v>0.38917605562350494</v>
      </c>
      <c r="L126" s="24">
        <f t="shared" si="8"/>
        <v>46.307661621063936</v>
      </c>
    </row>
    <row r="127" spans="1:12" x14ac:dyDescent="0.25">
      <c r="A127">
        <v>137</v>
      </c>
      <c r="B127" t="s">
        <v>109</v>
      </c>
      <c r="C127" t="s">
        <v>66</v>
      </c>
      <c r="D127">
        <v>43.900119125125286</v>
      </c>
      <c r="E127">
        <v>3.9560493412438951</v>
      </c>
      <c r="F127">
        <v>23.088061604793648</v>
      </c>
      <c r="G127">
        <v>20.912274360586856</v>
      </c>
      <c r="H127">
        <v>80.681001038436179</v>
      </c>
      <c r="I127" s="21">
        <f t="shared" si="6"/>
        <v>0.67785363094781692</v>
      </c>
      <c r="J127">
        <f t="shared" si="7"/>
        <v>43.159795207019165</v>
      </c>
      <c r="K127" s="24">
        <f t="shared" si="9"/>
        <v>0.48453136212253972</v>
      </c>
      <c r="L127" s="24">
        <f t="shared" si="8"/>
        <v>64.763419595084883</v>
      </c>
    </row>
    <row r="128" spans="1:12" x14ac:dyDescent="0.25">
      <c r="A128">
        <v>138</v>
      </c>
      <c r="B128" t="s">
        <v>110</v>
      </c>
      <c r="C128" t="s">
        <v>66</v>
      </c>
      <c r="D128">
        <v>45.124342808453832</v>
      </c>
      <c r="E128">
        <v>1.8693520955666738</v>
      </c>
      <c r="F128">
        <v>12.536119358771284</v>
      </c>
      <c r="G128">
        <v>10.784897641044049</v>
      </c>
      <c r="H128">
        <v>53.177561611273866</v>
      </c>
      <c r="I128" s="21">
        <f t="shared" si="6"/>
        <v>0.27875271104167459</v>
      </c>
      <c r="J128">
        <f t="shared" si="7"/>
        <v>25.819377598372565</v>
      </c>
      <c r="K128" s="24">
        <f t="shared" si="9"/>
        <v>0.41770556241928303</v>
      </c>
      <c r="L128" s="24">
        <f t="shared" si="8"/>
        <v>161.87947604106915</v>
      </c>
    </row>
    <row r="129" spans="1:12" x14ac:dyDescent="0.25">
      <c r="A129">
        <v>139</v>
      </c>
      <c r="B129" t="s">
        <v>111</v>
      </c>
      <c r="C129" t="s">
        <v>66</v>
      </c>
      <c r="D129">
        <v>51.404350740005221</v>
      </c>
      <c r="E129">
        <v>7.580525645573676</v>
      </c>
      <c r="F129">
        <v>39.767597023001485</v>
      </c>
      <c r="G129">
        <v>33.657016664589342</v>
      </c>
      <c r="H129">
        <v>127.97735959226733</v>
      </c>
      <c r="I129" s="21">
        <f t="shared" si="6"/>
        <v>1.4450048120826344</v>
      </c>
      <c r="J129">
        <f t="shared" si="7"/>
        <v>71.339694871320006</v>
      </c>
      <c r="K129" s="24">
        <f t="shared" si="9"/>
        <v>0.47178526240263108</v>
      </c>
      <c r="L129" s="24">
        <f t="shared" si="8"/>
        <v>35.57382668222256</v>
      </c>
    </row>
    <row r="130" spans="1:12" x14ac:dyDescent="0.25">
      <c r="A130">
        <v>140</v>
      </c>
      <c r="B130" t="s">
        <v>112</v>
      </c>
      <c r="C130" t="s">
        <v>66</v>
      </c>
      <c r="D130">
        <v>47.688054624282707</v>
      </c>
      <c r="E130">
        <v>6.1990769221310495</v>
      </c>
      <c r="F130">
        <v>32.589887486434527</v>
      </c>
      <c r="G130">
        <v>29.494417431269092</v>
      </c>
      <c r="H130">
        <v>111.77003587776984</v>
      </c>
      <c r="I130" s="21">
        <f t="shared" si="6"/>
        <v>1.1791557949530687</v>
      </c>
      <c r="J130">
        <f t="shared" si="7"/>
        <v>60.353731397580297</v>
      </c>
      <c r="K130" s="24">
        <f t="shared" si="9"/>
        <v>0.48869252568618454</v>
      </c>
      <c r="L130" s="24">
        <f t="shared" si="8"/>
        <v>40.442539339070734</v>
      </c>
    </row>
    <row r="131" spans="1:12" x14ac:dyDescent="0.25">
      <c r="A131">
        <v>141</v>
      </c>
      <c r="B131" t="s">
        <v>113</v>
      </c>
      <c r="C131" t="s">
        <v>66</v>
      </c>
      <c r="D131">
        <v>41.476602420638173</v>
      </c>
      <c r="E131">
        <v>4.7260170475952297</v>
      </c>
      <c r="F131">
        <v>25.487904952830139</v>
      </c>
      <c r="G131">
        <v>18.149763012859502</v>
      </c>
      <c r="H131">
        <v>89.495408773127124</v>
      </c>
      <c r="I131" s="21">
        <f t="shared" si="6"/>
        <v>0.87630729852045608</v>
      </c>
      <c r="J131">
        <f t="shared" si="7"/>
        <v>47.760344141600832</v>
      </c>
      <c r="K131" s="24">
        <f t="shared" si="9"/>
        <v>0.3800174253152096</v>
      </c>
      <c r="L131" s="24">
        <f t="shared" si="8"/>
        <v>47.331116025926796</v>
      </c>
    </row>
    <row r="132" spans="1:12" x14ac:dyDescent="0.25">
      <c r="A132">
        <v>142</v>
      </c>
      <c r="B132" t="s">
        <v>114</v>
      </c>
      <c r="C132" t="s">
        <v>66</v>
      </c>
      <c r="D132">
        <v>39.21280992288532</v>
      </c>
      <c r="E132">
        <v>2.3260679555436323</v>
      </c>
      <c r="F132">
        <v>12.180680110900271</v>
      </c>
      <c r="G132">
        <v>9.6226329776837289</v>
      </c>
      <c r="H132">
        <v>56.359788104176886</v>
      </c>
      <c r="I132" s="21">
        <f t="shared" si="6"/>
        <v>0.44419458392681149</v>
      </c>
      <c r="J132">
        <f t="shared" si="7"/>
        <v>26.20115550915839</v>
      </c>
      <c r="K132" s="24">
        <f t="shared" ref="K132:K144" si="10">G132/J132</f>
        <v>0.36725987044045516</v>
      </c>
      <c r="L132" s="24">
        <f t="shared" si="8"/>
        <v>88.278451250423814</v>
      </c>
    </row>
    <row r="133" spans="1:12" x14ac:dyDescent="0.25">
      <c r="A133">
        <v>143</v>
      </c>
      <c r="B133" t="s">
        <v>115</v>
      </c>
      <c r="C133" t="s">
        <v>66</v>
      </c>
      <c r="D133">
        <v>52.183175902589397</v>
      </c>
      <c r="E133">
        <v>6.9691573734071763</v>
      </c>
      <c r="F133">
        <v>39.409582803332498</v>
      </c>
      <c r="G133">
        <v>30.597452635987917</v>
      </c>
      <c r="H133">
        <v>118.72256371905226</v>
      </c>
      <c r="I133" s="21">
        <f t="shared" ref="I133:I144" si="11">(E133^2)/F133</f>
        <v>1.2324199100937596</v>
      </c>
      <c r="J133">
        <f t="shared" ref="J133:J144" si="12">SQRT(F133*H133)</f>
        <v>68.401803379076995</v>
      </c>
      <c r="K133" s="24">
        <f t="shared" si="10"/>
        <v>0.44731938522760034</v>
      </c>
      <c r="L133" s="24">
        <f t="shared" ref="L133:L144" si="13">D133/I133</f>
        <v>42.342042249722681</v>
      </c>
    </row>
    <row r="134" spans="1:12" x14ac:dyDescent="0.25">
      <c r="A134">
        <v>144</v>
      </c>
      <c r="B134" t="s">
        <v>116</v>
      </c>
      <c r="C134" t="s">
        <v>66</v>
      </c>
      <c r="D134">
        <v>50.420707719260193</v>
      </c>
      <c r="E134">
        <v>6.2612982012343545</v>
      </c>
      <c r="F134">
        <v>33.08874595925527</v>
      </c>
      <c r="G134">
        <v>28.162109472117582</v>
      </c>
      <c r="H134">
        <v>115.85181621768945</v>
      </c>
      <c r="I134" s="21">
        <f t="shared" si="11"/>
        <v>1.1848093370796011</v>
      </c>
      <c r="J134">
        <f t="shared" si="12"/>
        <v>61.914386985138243</v>
      </c>
      <c r="K134" s="24">
        <f t="shared" si="10"/>
        <v>0.45485566188158394</v>
      </c>
      <c r="L134" s="24">
        <f t="shared" si="13"/>
        <v>42.555967564824051</v>
      </c>
    </row>
    <row r="135" spans="1:12" x14ac:dyDescent="0.25">
      <c r="A135">
        <v>145</v>
      </c>
      <c r="B135" t="s">
        <v>117</v>
      </c>
      <c r="C135" t="s">
        <v>118</v>
      </c>
      <c r="D135">
        <v>248.78038189532137</v>
      </c>
      <c r="E135">
        <v>192.57138351785142</v>
      </c>
      <c r="F135">
        <v>174.25116902483649</v>
      </c>
      <c r="G135">
        <v>141.61881391906411</v>
      </c>
      <c r="H135">
        <v>163.58880431301961</v>
      </c>
      <c r="I135" s="21">
        <f t="shared" si="11"/>
        <v>212.81772717802411</v>
      </c>
      <c r="J135">
        <f t="shared" si="12"/>
        <v>168.83583858564768</v>
      </c>
      <c r="K135" s="24">
        <f t="shared" si="10"/>
        <v>0.83879592807674652</v>
      </c>
      <c r="L135" s="24">
        <f t="shared" si="13"/>
        <v>1.1689833605224726</v>
      </c>
    </row>
    <row r="136" spans="1:12" x14ac:dyDescent="0.25">
      <c r="A136">
        <v>146</v>
      </c>
      <c r="B136" t="s">
        <v>119</v>
      </c>
      <c r="C136" t="s">
        <v>118</v>
      </c>
      <c r="D136">
        <v>251.11146945378468</v>
      </c>
      <c r="E136">
        <v>119.76602630587767</v>
      </c>
      <c r="F136">
        <v>112.84350910763648</v>
      </c>
      <c r="G136">
        <v>91.607694271661444</v>
      </c>
      <c r="H136">
        <v>134.04919975712815</v>
      </c>
      <c r="I136" s="21">
        <f t="shared" si="11"/>
        <v>127.11321342743928</v>
      </c>
      <c r="J136">
        <f t="shared" si="12"/>
        <v>122.99017071971595</v>
      </c>
      <c r="K136" s="24">
        <f t="shared" si="10"/>
        <v>0.74483752429637262</v>
      </c>
      <c r="L136" s="24">
        <f t="shared" si="13"/>
        <v>1.975494621549537</v>
      </c>
    </row>
    <row r="137" spans="1:12" x14ac:dyDescent="0.25">
      <c r="A137">
        <v>147</v>
      </c>
      <c r="B137" t="s">
        <v>120</v>
      </c>
      <c r="C137" t="s">
        <v>118</v>
      </c>
      <c r="D137">
        <v>235.30909614298858</v>
      </c>
      <c r="E137">
        <v>206.39831565661203</v>
      </c>
      <c r="F137">
        <v>170.9776874272446</v>
      </c>
      <c r="G137">
        <v>128.23621584433161</v>
      </c>
      <c r="H137">
        <v>139.37386498284673</v>
      </c>
      <c r="I137" s="21">
        <f t="shared" si="11"/>
        <v>249.15686571099499</v>
      </c>
      <c r="J137">
        <f t="shared" si="12"/>
        <v>154.3691067622151</v>
      </c>
      <c r="K137" s="24">
        <f t="shared" si="10"/>
        <v>0.83071165295956728</v>
      </c>
      <c r="L137" s="24">
        <f t="shared" si="13"/>
        <v>0.94442148110793434</v>
      </c>
    </row>
    <row r="138" spans="1:12" x14ac:dyDescent="0.25">
      <c r="A138">
        <v>148</v>
      </c>
      <c r="B138" t="s">
        <v>121</v>
      </c>
      <c r="C138" t="s">
        <v>118</v>
      </c>
      <c r="D138">
        <v>756.43604455206696</v>
      </c>
      <c r="E138">
        <v>734.20215034851856</v>
      </c>
      <c r="F138">
        <v>586.74617019730408</v>
      </c>
      <c r="G138">
        <v>459.43109518841555</v>
      </c>
      <c r="H138">
        <v>406.1309881089407</v>
      </c>
      <c r="I138" s="21">
        <f t="shared" si="11"/>
        <v>918.7154939505142</v>
      </c>
      <c r="J138">
        <f t="shared" si="12"/>
        <v>488.15550992626089</v>
      </c>
      <c r="K138" s="24">
        <f t="shared" si="10"/>
        <v>0.94115724568553094</v>
      </c>
      <c r="L138" s="24">
        <f t="shared" si="13"/>
        <v>0.82336267270225416</v>
      </c>
    </row>
    <row r="139" spans="1:12" x14ac:dyDescent="0.25">
      <c r="A139">
        <v>149</v>
      </c>
      <c r="B139" t="s">
        <v>122</v>
      </c>
      <c r="C139" t="s">
        <v>118</v>
      </c>
      <c r="D139">
        <v>499.24358065207997</v>
      </c>
      <c r="E139">
        <v>368.21399035714222</v>
      </c>
      <c r="F139">
        <v>298.2555106479291</v>
      </c>
      <c r="G139">
        <v>253.19316757790585</v>
      </c>
      <c r="H139">
        <v>278.62304771982713</v>
      </c>
      <c r="I139" s="21">
        <f t="shared" si="11"/>
        <v>454.5818529897162</v>
      </c>
      <c r="J139">
        <f t="shared" si="12"/>
        <v>288.27219667522456</v>
      </c>
      <c r="K139" s="24">
        <f t="shared" si="10"/>
        <v>0.87831282551039869</v>
      </c>
      <c r="L139" s="24">
        <f t="shared" si="13"/>
        <v>1.0982479334989514</v>
      </c>
    </row>
    <row r="140" spans="1:12" x14ac:dyDescent="0.25">
      <c r="A140">
        <v>150</v>
      </c>
      <c r="B140" t="s">
        <v>13</v>
      </c>
      <c r="C140" t="s">
        <v>118</v>
      </c>
      <c r="D140">
        <v>249.56881602862967</v>
      </c>
      <c r="E140">
        <v>162.23293775571358</v>
      </c>
      <c r="F140">
        <v>136.55840258305</v>
      </c>
      <c r="G140">
        <v>149.60540103793585</v>
      </c>
      <c r="H140">
        <v>140.37612834126281</v>
      </c>
      <c r="I140" s="21">
        <f t="shared" si="11"/>
        <v>192.73457799012132</v>
      </c>
      <c r="J140">
        <f t="shared" si="12"/>
        <v>138.45410736802307</v>
      </c>
      <c r="K140" s="24">
        <f t="shared" si="10"/>
        <v>1.0805414435288052</v>
      </c>
      <c r="L140" s="24">
        <f t="shared" si="13"/>
        <v>1.2948834538731364</v>
      </c>
    </row>
    <row r="141" spans="1:12" x14ac:dyDescent="0.25">
      <c r="A141">
        <v>151</v>
      </c>
      <c r="B141" t="s">
        <v>13</v>
      </c>
      <c r="C141" t="s">
        <v>118</v>
      </c>
      <c r="D141">
        <v>196.0507486645057</v>
      </c>
      <c r="E141">
        <v>129.22028471598819</v>
      </c>
      <c r="F141">
        <v>167.21347752010203</v>
      </c>
      <c r="G141">
        <v>77.833574037484368</v>
      </c>
      <c r="H141">
        <v>194.36134422891956</v>
      </c>
      <c r="I141" s="21">
        <f t="shared" si="11"/>
        <v>99.859665798013609</v>
      </c>
      <c r="J141">
        <f t="shared" si="12"/>
        <v>180.27710965066879</v>
      </c>
      <c r="K141" s="24">
        <f t="shared" si="10"/>
        <v>0.43174407548637789</v>
      </c>
      <c r="L141" s="24">
        <f t="shared" si="13"/>
        <v>1.9632626155695136</v>
      </c>
    </row>
    <row r="142" spans="1:12" x14ac:dyDescent="0.25">
      <c r="A142">
        <v>152</v>
      </c>
      <c r="B142" t="s">
        <v>13</v>
      </c>
      <c r="C142" t="s">
        <v>118</v>
      </c>
      <c r="D142">
        <v>167.92970644972431</v>
      </c>
      <c r="E142">
        <v>41.924884813303066</v>
      </c>
      <c r="F142">
        <v>38.064561851990476</v>
      </c>
      <c r="G142">
        <v>56.328229418890047</v>
      </c>
      <c r="H142">
        <v>65.538621693773877</v>
      </c>
      <c r="I142" s="21">
        <f t="shared" si="11"/>
        <v>46.17670297751809</v>
      </c>
      <c r="J142">
        <f t="shared" si="12"/>
        <v>49.946961060277339</v>
      </c>
      <c r="K142" s="24">
        <f t="shared" si="10"/>
        <v>1.1277608932185408</v>
      </c>
      <c r="L142" s="24">
        <f t="shared" si="13"/>
        <v>3.6366759777432298</v>
      </c>
    </row>
    <row r="143" spans="1:12" x14ac:dyDescent="0.25">
      <c r="A143">
        <v>155</v>
      </c>
      <c r="B143" t="s">
        <v>13</v>
      </c>
      <c r="C143" t="s">
        <v>118</v>
      </c>
      <c r="D143">
        <v>342.4440695751224</v>
      </c>
      <c r="E143">
        <v>30.179704155552734</v>
      </c>
      <c r="F143">
        <v>79.182767008461482</v>
      </c>
      <c r="G143">
        <v>62.493895265476013</v>
      </c>
      <c r="H143">
        <v>123.86535432981607</v>
      </c>
      <c r="I143" s="21">
        <f t="shared" si="11"/>
        <v>11.502686472415862</v>
      </c>
      <c r="J143">
        <f t="shared" si="12"/>
        <v>99.0353547593906</v>
      </c>
      <c r="K143" s="24">
        <f t="shared" si="10"/>
        <v>0.63102611605024117</v>
      </c>
      <c r="L143" s="24">
        <f t="shared" si="13"/>
        <v>29.770790536308539</v>
      </c>
    </row>
    <row r="144" spans="1:12" ht="15.75" thickBot="1" x14ac:dyDescent="0.3">
      <c r="A144" s="54">
        <v>159</v>
      </c>
      <c r="B144" s="54" t="s">
        <v>13</v>
      </c>
      <c r="C144" s="54" t="s">
        <v>118</v>
      </c>
      <c r="D144" s="54">
        <v>195.75499425608811</v>
      </c>
      <c r="E144" s="54">
        <v>41.694494388598685</v>
      </c>
      <c r="F144" s="54">
        <v>36.138537716615268</v>
      </c>
      <c r="G144" s="54">
        <v>82.258262176827344</v>
      </c>
      <c r="H144" s="54">
        <v>91.734346627792448</v>
      </c>
      <c r="I144" s="69">
        <f t="shared" si="11"/>
        <v>48.104626588740359</v>
      </c>
      <c r="J144" s="54">
        <f t="shared" si="12"/>
        <v>57.577297136263141</v>
      </c>
      <c r="K144" s="70">
        <f t="shared" si="10"/>
        <v>1.4286579306102878</v>
      </c>
      <c r="L144" s="70">
        <f t="shared" si="13"/>
        <v>4.0693589814063253</v>
      </c>
    </row>
    <row r="149" spans="6:8" x14ac:dyDescent="0.25">
      <c r="F149" s="17"/>
      <c r="G149" s="17"/>
      <c r="H149" s="17"/>
    </row>
    <row r="150" spans="6:8" x14ac:dyDescent="0.25">
      <c r="F150" s="19"/>
      <c r="G150" s="28"/>
    </row>
    <row r="151" spans="6:8" x14ac:dyDescent="0.25">
      <c r="F151" s="19"/>
    </row>
    <row r="152" spans="6:8" x14ac:dyDescent="0.25">
      <c r="F152" s="19"/>
    </row>
    <row r="153" spans="6:8" x14ac:dyDescent="0.25">
      <c r="F153" s="17"/>
      <c r="G153" s="20"/>
      <c r="H153" s="20"/>
    </row>
    <row r="154" spans="6:8" x14ac:dyDescent="0.25">
      <c r="F154" s="19"/>
      <c r="G154" s="28"/>
    </row>
    <row r="155" spans="6:8" x14ac:dyDescent="0.25">
      <c r="F155" s="19"/>
    </row>
    <row r="156" spans="6:8" x14ac:dyDescent="0.25">
      <c r="F156" s="19"/>
    </row>
    <row r="157" spans="6:8" x14ac:dyDescent="0.25">
      <c r="F157" s="17"/>
      <c r="G157" s="20"/>
      <c r="H157" s="20"/>
    </row>
    <row r="158" spans="6:8" x14ac:dyDescent="0.25">
      <c r="F158" s="19"/>
      <c r="G158" s="28"/>
    </row>
  </sheetData>
  <conditionalFormatting sqref="D3:H4 I3:L3">
    <cfRule type="cellIs" dxfId="2" priority="4" operator="equal">
      <formula>0</formula>
    </cfRule>
    <cfRule type="cellIs" dxfId="1" priority="5" operator="lessThan">
      <formula>0</formula>
    </cfRule>
  </conditionalFormatting>
  <conditionalFormatting sqref="D4:H14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9F700-9D2B-4E25-8942-06107E80C9F7}">
  <dimension ref="A1:AA83"/>
  <sheetViews>
    <sheetView tabSelected="1" workbookViewId="0">
      <selection activeCell="E4" sqref="E4"/>
    </sheetView>
  </sheetViews>
  <sheetFormatPr baseColWidth="10" defaultColWidth="11.42578125" defaultRowHeight="15" x14ac:dyDescent="0.25"/>
  <cols>
    <col min="1" max="1" width="19.140625" style="50" customWidth="1"/>
    <col min="2" max="5" width="8.28515625" style="50" customWidth="1"/>
    <col min="6" max="22" width="7.140625" style="50" customWidth="1"/>
    <col min="23" max="16384" width="11.42578125" style="50"/>
  </cols>
  <sheetData>
    <row r="1" spans="1:27" x14ac:dyDescent="0.25">
      <c r="A1" s="18" t="s">
        <v>257</v>
      </c>
    </row>
    <row r="3" spans="1:27" ht="15.75" x14ac:dyDescent="0.25">
      <c r="A3" s="71" t="s">
        <v>182</v>
      </c>
      <c r="M3" s="50" t="s">
        <v>256</v>
      </c>
    </row>
    <row r="4" spans="1:27" ht="15.75" customHeight="1" x14ac:dyDescent="0.25"/>
    <row r="5" spans="1:27" s="18" customFormat="1" ht="15.75" customHeight="1" x14ac:dyDescent="0.25">
      <c r="A5" s="18" t="s">
        <v>4</v>
      </c>
      <c r="B5" s="72" t="s">
        <v>118</v>
      </c>
      <c r="C5" s="72" t="s">
        <v>118</v>
      </c>
      <c r="D5" s="72" t="s">
        <v>118</v>
      </c>
      <c r="E5" s="72" t="s">
        <v>118</v>
      </c>
      <c r="F5" s="72" t="s">
        <v>118</v>
      </c>
      <c r="G5" s="72" t="s">
        <v>118</v>
      </c>
      <c r="H5" s="72" t="s">
        <v>118</v>
      </c>
      <c r="I5" s="72" t="s">
        <v>118</v>
      </c>
      <c r="J5" s="72" t="s">
        <v>118</v>
      </c>
      <c r="K5" s="72" t="s">
        <v>118</v>
      </c>
      <c r="L5" s="72" t="s">
        <v>3</v>
      </c>
      <c r="M5" s="72" t="s">
        <v>3</v>
      </c>
      <c r="N5" s="72" t="s">
        <v>3</v>
      </c>
      <c r="O5" s="72" t="s">
        <v>66</v>
      </c>
      <c r="P5" s="72" t="s">
        <v>66</v>
      </c>
      <c r="Q5" s="72" t="s">
        <v>66</v>
      </c>
      <c r="R5" s="72" t="s">
        <v>66</v>
      </c>
      <c r="S5" s="72" t="s">
        <v>118</v>
      </c>
      <c r="T5" s="72" t="s">
        <v>118</v>
      </c>
      <c r="U5" s="72" t="s">
        <v>118</v>
      </c>
      <c r="V5" s="72" t="s">
        <v>118</v>
      </c>
    </row>
    <row r="6" spans="1:27" ht="15.75" customHeight="1" thickBot="1" x14ac:dyDescent="0.3">
      <c r="A6" s="55" t="s">
        <v>190</v>
      </c>
      <c r="B6" s="45" t="s">
        <v>235</v>
      </c>
      <c r="C6" s="45" t="s">
        <v>236</v>
      </c>
      <c r="D6" s="45" t="s">
        <v>237</v>
      </c>
      <c r="E6" s="45" t="s">
        <v>238</v>
      </c>
      <c r="F6" s="45" t="s">
        <v>239</v>
      </c>
      <c r="G6" s="45" t="s">
        <v>248</v>
      </c>
      <c r="H6" s="45" t="s">
        <v>240</v>
      </c>
      <c r="I6" s="45" t="s">
        <v>241</v>
      </c>
      <c r="J6" s="45" t="s">
        <v>242</v>
      </c>
      <c r="K6" s="45" t="s">
        <v>249</v>
      </c>
      <c r="L6" s="45" t="s">
        <v>243</v>
      </c>
      <c r="M6" s="45" t="s">
        <v>250</v>
      </c>
      <c r="N6" s="45" t="s">
        <v>251</v>
      </c>
      <c r="O6" s="45" t="s">
        <v>244</v>
      </c>
      <c r="P6" s="45" t="s">
        <v>245</v>
      </c>
      <c r="Q6" s="45" t="s">
        <v>246</v>
      </c>
      <c r="R6" s="45" t="s">
        <v>252</v>
      </c>
      <c r="S6" s="45" t="s">
        <v>253</v>
      </c>
      <c r="T6" s="45" t="s">
        <v>254</v>
      </c>
      <c r="U6" s="45" t="s">
        <v>255</v>
      </c>
      <c r="V6" s="45" t="s">
        <v>247</v>
      </c>
      <c r="X6" s="18"/>
      <c r="Y6" s="73"/>
      <c r="Z6" s="18"/>
      <c r="AA6" s="73"/>
    </row>
    <row r="7" spans="1:27" ht="15.75" customHeight="1" x14ac:dyDescent="0.35">
      <c r="A7" s="74" t="s">
        <v>261</v>
      </c>
      <c r="B7" s="46">
        <v>46.552999999999997</v>
      </c>
      <c r="C7" s="46">
        <v>46.152999999999999</v>
      </c>
      <c r="D7" s="46">
        <v>46.484999999999999</v>
      </c>
      <c r="E7" s="46">
        <v>52.996000000000002</v>
      </c>
      <c r="F7" s="46">
        <v>51.698999999999998</v>
      </c>
      <c r="G7" s="46">
        <v>48.765999999999998</v>
      </c>
      <c r="H7" s="46">
        <v>48.607999999999997</v>
      </c>
      <c r="I7" s="46">
        <v>47.468000000000004</v>
      </c>
      <c r="J7" s="46">
        <v>49.017000000000003</v>
      </c>
      <c r="K7" s="46">
        <v>48.015999999999998</v>
      </c>
      <c r="L7" s="46">
        <v>45.475999999999999</v>
      </c>
      <c r="M7" s="46">
        <v>44.128999999999998</v>
      </c>
      <c r="N7" s="46">
        <v>44.337000000000003</v>
      </c>
      <c r="O7" s="46">
        <v>50.387</v>
      </c>
      <c r="P7" s="46">
        <v>48.58</v>
      </c>
      <c r="Q7" s="46">
        <v>47.783999999999999</v>
      </c>
      <c r="R7" s="46">
        <v>48.110999999999997</v>
      </c>
      <c r="S7" s="46">
        <v>45.792000000000002</v>
      </c>
      <c r="T7" s="46">
        <v>47.566000000000003</v>
      </c>
      <c r="U7" s="46">
        <v>45.247</v>
      </c>
      <c r="V7" s="46">
        <v>45.381</v>
      </c>
    </row>
    <row r="8" spans="1:27" ht="15.75" customHeight="1" x14ac:dyDescent="0.35">
      <c r="A8" s="74" t="s">
        <v>262</v>
      </c>
      <c r="B8" s="46">
        <v>1.077</v>
      </c>
      <c r="C8" s="46">
        <v>1.1779999999999999</v>
      </c>
      <c r="D8" s="46">
        <v>0.96</v>
      </c>
      <c r="E8" s="46">
        <v>0</v>
      </c>
      <c r="F8" s="46">
        <v>6.4000000000000001E-2</v>
      </c>
      <c r="G8" s="46">
        <v>0.438</v>
      </c>
      <c r="H8" s="46">
        <v>0.43099999999999999</v>
      </c>
      <c r="I8" s="46">
        <v>0.60299999999999998</v>
      </c>
      <c r="J8" s="46">
        <v>0.17299999999999999</v>
      </c>
      <c r="K8" s="46">
        <v>0.49099999999999999</v>
      </c>
      <c r="L8" s="46">
        <v>0.59499999999999997</v>
      </c>
      <c r="M8" s="46">
        <v>1.0029999999999999</v>
      </c>
      <c r="N8" s="46">
        <v>0.86599999999999999</v>
      </c>
      <c r="O8" s="46">
        <v>0.42199999999999999</v>
      </c>
      <c r="P8" s="46">
        <v>0.91500000000000004</v>
      </c>
      <c r="Q8" s="46">
        <v>1.044</v>
      </c>
      <c r="R8" s="46">
        <v>1.0820000000000001</v>
      </c>
      <c r="S8" s="46">
        <v>0.749</v>
      </c>
      <c r="T8" s="46">
        <v>0.998</v>
      </c>
      <c r="U8" s="46">
        <v>1.244</v>
      </c>
      <c r="V8" s="46">
        <v>0.50900000000000001</v>
      </c>
    </row>
    <row r="9" spans="1:27" ht="15.75" customHeight="1" x14ac:dyDescent="0.35">
      <c r="A9" s="74" t="s">
        <v>263</v>
      </c>
      <c r="B9" s="46">
        <v>7.1319999999999997</v>
      </c>
      <c r="C9" s="46">
        <v>7.2030000000000003</v>
      </c>
      <c r="D9" s="46">
        <v>7.2229999999999999</v>
      </c>
      <c r="E9" s="46">
        <v>1.546</v>
      </c>
      <c r="F9" s="46">
        <v>2.6040000000000001</v>
      </c>
      <c r="G9" s="46">
        <v>4.923</v>
      </c>
      <c r="H9" s="46">
        <v>5.1520000000000001</v>
      </c>
      <c r="I9" s="46">
        <v>5.8730000000000002</v>
      </c>
      <c r="J9" s="46">
        <v>4.9729999999999999</v>
      </c>
      <c r="K9" s="46">
        <v>5.6829999999999998</v>
      </c>
      <c r="L9" s="46">
        <v>7.7510000000000003</v>
      </c>
      <c r="M9" s="46">
        <v>9.0619999999999994</v>
      </c>
      <c r="N9" s="46">
        <v>8.6</v>
      </c>
      <c r="O9" s="46">
        <v>4.5090000000000003</v>
      </c>
      <c r="P9" s="46">
        <v>5.7640000000000002</v>
      </c>
      <c r="Q9" s="46">
        <v>6.0439999999999996</v>
      </c>
      <c r="R9" s="46">
        <v>5.9950000000000001</v>
      </c>
      <c r="S9" s="46">
        <v>6.9589999999999996</v>
      </c>
      <c r="T9" s="46">
        <v>5.7270000000000003</v>
      </c>
      <c r="U9" s="46">
        <v>7.3410000000000002</v>
      </c>
      <c r="V9" s="46">
        <v>7.1950000000000003</v>
      </c>
    </row>
    <row r="10" spans="1:27" ht="15.75" customHeight="1" x14ac:dyDescent="0.35">
      <c r="A10" s="74" t="s">
        <v>264</v>
      </c>
      <c r="B10" s="46">
        <v>0</v>
      </c>
      <c r="C10" s="46">
        <v>1.2999999999999999E-2</v>
      </c>
      <c r="D10" s="46">
        <v>4.2999999999999997E-2</v>
      </c>
      <c r="E10" s="46">
        <v>0</v>
      </c>
      <c r="F10" s="46">
        <v>0</v>
      </c>
      <c r="G10" s="46">
        <v>8.9999999999999993E-3</v>
      </c>
      <c r="H10" s="46">
        <v>0</v>
      </c>
      <c r="I10" s="46">
        <v>6.2E-2</v>
      </c>
      <c r="J10" s="46">
        <v>6.6000000000000003E-2</v>
      </c>
      <c r="K10" s="46">
        <v>0</v>
      </c>
      <c r="L10" s="46">
        <v>0</v>
      </c>
      <c r="M10" s="46">
        <v>4.8000000000000001E-2</v>
      </c>
      <c r="N10" s="46">
        <v>0</v>
      </c>
      <c r="O10" s="46">
        <v>2.1999999999999999E-2</v>
      </c>
      <c r="P10" s="46">
        <v>5.8000000000000003E-2</v>
      </c>
      <c r="Q10" s="46">
        <v>0</v>
      </c>
      <c r="R10" s="46">
        <v>0</v>
      </c>
      <c r="S10" s="46">
        <v>6.9000000000000006E-2</v>
      </c>
      <c r="T10" s="46">
        <v>2.1999999999999999E-2</v>
      </c>
      <c r="U10" s="46">
        <v>1.7000000000000001E-2</v>
      </c>
      <c r="V10" s="46">
        <v>3.5000000000000003E-2</v>
      </c>
    </row>
    <row r="11" spans="1:27" ht="15.75" customHeight="1" x14ac:dyDescent="0.25">
      <c r="A11" s="74" t="s">
        <v>191</v>
      </c>
      <c r="B11" s="46">
        <v>16.273</v>
      </c>
      <c r="C11" s="46">
        <v>16.091000000000001</v>
      </c>
      <c r="D11" s="46">
        <v>17.053999999999998</v>
      </c>
      <c r="E11" s="46">
        <v>16.625</v>
      </c>
      <c r="F11" s="46">
        <v>16.77</v>
      </c>
      <c r="G11" s="46">
        <v>16.352</v>
      </c>
      <c r="H11" s="46">
        <v>16.945</v>
      </c>
      <c r="I11" s="46">
        <v>17.018000000000001</v>
      </c>
      <c r="J11" s="46">
        <v>16.181999999999999</v>
      </c>
      <c r="K11" s="46">
        <v>15.611000000000001</v>
      </c>
      <c r="L11" s="46">
        <v>17.756</v>
      </c>
      <c r="M11" s="46">
        <v>18.001999999999999</v>
      </c>
      <c r="N11" s="46">
        <v>18.469000000000001</v>
      </c>
      <c r="O11" s="46">
        <v>11.362</v>
      </c>
      <c r="P11" s="46">
        <v>12.257999999999999</v>
      </c>
      <c r="Q11" s="46">
        <v>12.606</v>
      </c>
      <c r="R11" s="46">
        <v>12.08</v>
      </c>
      <c r="S11" s="46">
        <v>15.776999999999999</v>
      </c>
      <c r="T11" s="46">
        <v>15.018000000000001</v>
      </c>
      <c r="U11" s="46">
        <v>16.213999999999999</v>
      </c>
      <c r="V11" s="46">
        <v>16.341000000000001</v>
      </c>
    </row>
    <row r="12" spans="1:27" ht="15.75" customHeight="1" x14ac:dyDescent="0.25">
      <c r="A12" s="74" t="s">
        <v>192</v>
      </c>
      <c r="B12" s="46">
        <v>0.41399999999999998</v>
      </c>
      <c r="C12" s="46">
        <v>0.42899999999999999</v>
      </c>
      <c r="D12" s="46">
        <v>0.42299999999999999</v>
      </c>
      <c r="E12" s="46">
        <v>0.86699999999999999</v>
      </c>
      <c r="F12" s="46">
        <v>0.92900000000000005</v>
      </c>
      <c r="G12" s="46">
        <v>0.70199999999999996</v>
      </c>
      <c r="H12" s="46">
        <v>0.64400000000000002</v>
      </c>
      <c r="I12" s="46">
        <v>0.59699999999999998</v>
      </c>
      <c r="J12" s="46">
        <v>0.56499999999999995</v>
      </c>
      <c r="K12" s="46">
        <v>0.56200000000000006</v>
      </c>
      <c r="L12" s="46">
        <v>0.33700000000000002</v>
      </c>
      <c r="M12" s="46">
        <v>0.33400000000000002</v>
      </c>
      <c r="N12" s="46">
        <v>0.34300000000000003</v>
      </c>
      <c r="O12" s="46">
        <v>0.39300000000000002</v>
      </c>
      <c r="P12" s="46">
        <v>0.36899999999999999</v>
      </c>
      <c r="Q12" s="46">
        <v>0.34</v>
      </c>
      <c r="R12" s="46">
        <v>0.35399999999999998</v>
      </c>
      <c r="S12" s="46">
        <v>0.49</v>
      </c>
      <c r="T12" s="46">
        <v>0.52100000000000002</v>
      </c>
      <c r="U12" s="46">
        <v>0.51600000000000001</v>
      </c>
      <c r="V12" s="46">
        <v>0.56000000000000005</v>
      </c>
    </row>
    <row r="13" spans="1:27" ht="15.75" customHeight="1" x14ac:dyDescent="0.25">
      <c r="A13" s="75" t="s">
        <v>193</v>
      </c>
      <c r="B13" s="46">
        <v>12.318</v>
      </c>
      <c r="C13" s="46">
        <v>12.305</v>
      </c>
      <c r="D13" s="46">
        <v>12.298</v>
      </c>
      <c r="E13" s="46">
        <v>13.108000000000001</v>
      </c>
      <c r="F13" s="46">
        <v>12.212</v>
      </c>
      <c r="G13" s="46">
        <v>12.611000000000001</v>
      </c>
      <c r="H13" s="46">
        <v>12.185</v>
      </c>
      <c r="I13" s="46">
        <v>11.781000000000001</v>
      </c>
      <c r="J13" s="46">
        <v>12.452</v>
      </c>
      <c r="K13" s="46">
        <v>12.739000000000001</v>
      </c>
      <c r="L13" s="46">
        <v>10.864000000000001</v>
      </c>
      <c r="M13" s="46">
        <v>10.48</v>
      </c>
      <c r="N13" s="46">
        <v>10.295</v>
      </c>
      <c r="O13" s="46">
        <v>15.555999999999999</v>
      </c>
      <c r="P13" s="46">
        <v>14.766999999999999</v>
      </c>
      <c r="Q13" s="46">
        <v>14.462</v>
      </c>
      <c r="R13" s="46">
        <v>14.612</v>
      </c>
      <c r="S13" s="46">
        <v>11.983000000000001</v>
      </c>
      <c r="T13" s="46">
        <v>12.949</v>
      </c>
      <c r="U13" s="46">
        <v>11.554</v>
      </c>
      <c r="V13" s="46">
        <v>11.691000000000001</v>
      </c>
    </row>
    <row r="14" spans="1:27" ht="15.75" customHeight="1" x14ac:dyDescent="0.25">
      <c r="A14" s="74" t="s">
        <v>194</v>
      </c>
      <c r="B14" s="46">
        <v>11.189</v>
      </c>
      <c r="C14" s="46">
        <v>11.177</v>
      </c>
      <c r="D14" s="46">
        <v>11.333</v>
      </c>
      <c r="E14" s="46">
        <v>12.172000000000001</v>
      </c>
      <c r="F14" s="46">
        <v>11.952999999999999</v>
      </c>
      <c r="G14" s="46">
        <v>10.012</v>
      </c>
      <c r="H14" s="46">
        <v>11.824</v>
      </c>
      <c r="I14" s="46">
        <v>11.121</v>
      </c>
      <c r="J14" s="46">
        <v>11.564</v>
      </c>
      <c r="K14" s="46">
        <v>11.045999999999999</v>
      </c>
      <c r="L14" s="46">
        <v>11.452999999999999</v>
      </c>
      <c r="M14" s="46">
        <v>11.324</v>
      </c>
      <c r="N14" s="46">
        <v>11.369</v>
      </c>
      <c r="O14" s="46">
        <v>11.842000000000001</v>
      </c>
      <c r="P14" s="46">
        <v>11.704000000000001</v>
      </c>
      <c r="Q14" s="46">
        <v>11.512</v>
      </c>
      <c r="R14" s="46">
        <v>11.7</v>
      </c>
      <c r="S14" s="46">
        <v>11.336</v>
      </c>
      <c r="T14" s="46">
        <v>11.101000000000001</v>
      </c>
      <c r="U14" s="46">
        <v>11.01</v>
      </c>
      <c r="V14" s="46">
        <v>11.28</v>
      </c>
    </row>
    <row r="15" spans="1:27" ht="15.75" customHeight="1" x14ac:dyDescent="0.35">
      <c r="A15" s="74" t="s">
        <v>265</v>
      </c>
      <c r="B15" s="46">
        <v>1.9790000000000001</v>
      </c>
      <c r="C15" s="46">
        <v>2.0529999999999999</v>
      </c>
      <c r="D15" s="46">
        <v>1.4670000000000001</v>
      </c>
      <c r="E15" s="46">
        <v>0.51400000000000001</v>
      </c>
      <c r="F15" s="46">
        <v>0.70799999999999996</v>
      </c>
      <c r="G15" s="46">
        <v>2.33</v>
      </c>
      <c r="H15" s="46">
        <v>1.1299999999999999</v>
      </c>
      <c r="I15" s="46">
        <v>1.5089999999999999</v>
      </c>
      <c r="J15" s="46">
        <v>1.19</v>
      </c>
      <c r="K15" s="46">
        <v>1.5569999999999999</v>
      </c>
      <c r="L15" s="46">
        <v>1.4530000000000001</v>
      </c>
      <c r="M15" s="46">
        <v>1.611</v>
      </c>
      <c r="N15" s="46">
        <v>1.5189999999999999</v>
      </c>
      <c r="O15" s="46">
        <v>1.091</v>
      </c>
      <c r="P15" s="46">
        <v>1.5</v>
      </c>
      <c r="Q15" s="46">
        <v>1.569</v>
      </c>
      <c r="R15" s="46">
        <v>1.4059999999999999</v>
      </c>
      <c r="S15" s="46">
        <v>1.2270000000000001</v>
      </c>
      <c r="T15" s="46">
        <v>1.476</v>
      </c>
      <c r="U15" s="46">
        <v>1.778</v>
      </c>
      <c r="V15" s="46">
        <v>1.236</v>
      </c>
    </row>
    <row r="16" spans="1:27" ht="15.75" customHeight="1" x14ac:dyDescent="0.35">
      <c r="A16" s="74" t="s">
        <v>266</v>
      </c>
      <c r="B16" s="46">
        <v>0.86799999999999999</v>
      </c>
      <c r="C16" s="46">
        <v>0.92</v>
      </c>
      <c r="D16" s="46">
        <v>0.86699999999999999</v>
      </c>
      <c r="E16" s="46">
        <v>0.14799999999999999</v>
      </c>
      <c r="F16" s="46">
        <v>0.26</v>
      </c>
      <c r="G16" s="46">
        <v>0.83299999999999996</v>
      </c>
      <c r="H16" s="46">
        <v>0.76200000000000001</v>
      </c>
      <c r="I16" s="46">
        <v>0.83699999999999997</v>
      </c>
      <c r="J16" s="46">
        <v>0.64800000000000002</v>
      </c>
      <c r="K16" s="46">
        <v>0.81599999999999995</v>
      </c>
      <c r="L16" s="46">
        <v>0.90700000000000003</v>
      </c>
      <c r="M16" s="46">
        <v>1.038</v>
      </c>
      <c r="N16" s="46">
        <v>1.02</v>
      </c>
      <c r="O16" s="46">
        <v>0.42399999999999999</v>
      </c>
      <c r="P16" s="46">
        <v>0.61599999999999999</v>
      </c>
      <c r="Q16" s="46">
        <v>0.67</v>
      </c>
      <c r="R16" s="46">
        <v>0.61699999999999999</v>
      </c>
      <c r="S16" s="46">
        <v>0.85499999999999998</v>
      </c>
      <c r="T16" s="46">
        <v>0.66500000000000004</v>
      </c>
      <c r="U16" s="46">
        <v>0.93700000000000006</v>
      </c>
      <c r="V16" s="46">
        <v>0.83399999999999996</v>
      </c>
    </row>
    <row r="17" spans="1:27" ht="15.75" customHeight="1" x14ac:dyDescent="0.25">
      <c r="A17" s="74" t="s">
        <v>195</v>
      </c>
      <c r="B17" s="46">
        <v>0.72</v>
      </c>
      <c r="C17" s="46">
        <v>0.59099999999999997</v>
      </c>
      <c r="D17" s="46">
        <v>0.23899999999999999</v>
      </c>
      <c r="E17" s="46">
        <v>0.215</v>
      </c>
      <c r="F17" s="46">
        <v>0.32600000000000001</v>
      </c>
      <c r="G17" s="46">
        <v>0.68799999999999994</v>
      </c>
      <c r="H17" s="46">
        <v>0.57299999999999995</v>
      </c>
      <c r="I17" s="46">
        <v>0.44</v>
      </c>
      <c r="J17" s="46">
        <v>0.38700000000000001</v>
      </c>
      <c r="K17" s="46">
        <v>0.65900000000000003</v>
      </c>
      <c r="L17" s="46">
        <v>0.28899999999999998</v>
      </c>
      <c r="M17" s="46">
        <v>0.41799999999999998</v>
      </c>
      <c r="N17" s="46">
        <v>0.26</v>
      </c>
      <c r="O17" s="46">
        <v>0.44800000000000001</v>
      </c>
      <c r="P17" s="46">
        <v>0.31900000000000001</v>
      </c>
      <c r="Q17" s="46">
        <v>0.26</v>
      </c>
      <c r="R17" s="46">
        <v>0.41699999999999998</v>
      </c>
      <c r="S17" s="46">
        <v>0.186</v>
      </c>
      <c r="T17" s="46">
        <v>0.438</v>
      </c>
      <c r="U17" s="46">
        <v>0.38900000000000001</v>
      </c>
      <c r="V17" s="46">
        <v>0.222</v>
      </c>
    </row>
    <row r="18" spans="1:27" ht="15.75" customHeight="1" x14ac:dyDescent="0.25">
      <c r="A18" s="74" t="s">
        <v>196</v>
      </c>
      <c r="B18" s="46">
        <v>1.7000000000000001E-2</v>
      </c>
      <c r="C18" s="46">
        <v>0.02</v>
      </c>
      <c r="D18" s="46">
        <v>2.1999999999999999E-2</v>
      </c>
      <c r="E18" s="46">
        <v>6.0000000000000001E-3</v>
      </c>
      <c r="F18" s="46">
        <v>1.4999999999999999E-2</v>
      </c>
      <c r="G18" s="46">
        <v>2.3E-2</v>
      </c>
      <c r="H18" s="46">
        <v>1.7999999999999999E-2</v>
      </c>
      <c r="I18" s="46">
        <v>8.0000000000000002E-3</v>
      </c>
      <c r="J18" s="46">
        <v>0</v>
      </c>
      <c r="K18" s="46">
        <v>1.4999999999999999E-2</v>
      </c>
      <c r="L18" s="46">
        <v>1.4E-2</v>
      </c>
      <c r="M18" s="46">
        <v>3.6999999999999998E-2</v>
      </c>
      <c r="N18" s="46">
        <v>1.0999999999999999E-2</v>
      </c>
      <c r="O18" s="46">
        <v>0.01</v>
      </c>
      <c r="P18" s="46">
        <v>7.4999999999999997E-2</v>
      </c>
      <c r="Q18" s="46">
        <v>0.10199999999999999</v>
      </c>
      <c r="R18" s="46">
        <v>8.6999999999999994E-2</v>
      </c>
      <c r="S18" s="46">
        <v>0.02</v>
      </c>
      <c r="T18" s="46">
        <v>1.4E-2</v>
      </c>
      <c r="U18" s="46">
        <v>2.4E-2</v>
      </c>
      <c r="V18" s="46">
        <v>1.4999999999999999E-2</v>
      </c>
    </row>
    <row r="19" spans="1:27" ht="15.75" customHeight="1" x14ac:dyDescent="0.35">
      <c r="A19" s="74" t="s">
        <v>267</v>
      </c>
      <c r="B19" s="47">
        <v>1.5696771062093562</v>
      </c>
      <c r="C19" s="47">
        <v>1.6196134485974656</v>
      </c>
      <c r="D19" s="47">
        <v>1.7859997470062827</v>
      </c>
      <c r="E19" s="47">
        <v>1.8280347486942128</v>
      </c>
      <c r="F19" s="47">
        <v>1.7545083784307098</v>
      </c>
      <c r="G19" s="47">
        <v>1.5748563581559101</v>
      </c>
      <c r="H19" s="47">
        <v>1.6350385996419674</v>
      </c>
      <c r="I19" s="47">
        <v>1.6773564550736677</v>
      </c>
      <c r="J19" s="47">
        <v>1.717550760009446</v>
      </c>
      <c r="K19" s="47">
        <v>1.5862163060830752</v>
      </c>
      <c r="L19" s="47">
        <v>1.7265809472070237</v>
      </c>
      <c r="M19" s="47">
        <v>1.6636386777047376</v>
      </c>
      <c r="N19" s="47">
        <v>1.7332592194160288</v>
      </c>
      <c r="O19" s="47">
        <v>1.7217123145317317</v>
      </c>
      <c r="P19" s="47">
        <v>1.7553901051653888</v>
      </c>
      <c r="Q19" s="47">
        <v>1.7597605347655376</v>
      </c>
      <c r="R19" s="47">
        <v>1.6983988202906941</v>
      </c>
      <c r="S19" s="47">
        <v>1.7627435535999609</v>
      </c>
      <c r="T19" s="47">
        <v>1.6808191491017457</v>
      </c>
      <c r="U19" s="47">
        <v>1.6740746410054419</v>
      </c>
      <c r="V19" s="47">
        <v>1.7383004960303479</v>
      </c>
    </row>
    <row r="20" spans="1:27" ht="15.75" customHeight="1" x14ac:dyDescent="0.25">
      <c r="A20" s="76" t="s">
        <v>198</v>
      </c>
      <c r="B20" s="47">
        <f t="shared" ref="B20:V20" si="0">B23</f>
        <v>0</v>
      </c>
      <c r="C20" s="47">
        <f t="shared" si="0"/>
        <v>0</v>
      </c>
      <c r="D20" s="47">
        <f t="shared" si="0"/>
        <v>0</v>
      </c>
      <c r="E20" s="47">
        <f t="shared" si="0"/>
        <v>0</v>
      </c>
      <c r="F20" s="47">
        <f t="shared" si="0"/>
        <v>0</v>
      </c>
      <c r="G20" s="47">
        <f t="shared" si="0"/>
        <v>0</v>
      </c>
      <c r="H20" s="47">
        <f t="shared" si="0"/>
        <v>0</v>
      </c>
      <c r="I20" s="47">
        <f t="shared" si="0"/>
        <v>0</v>
      </c>
      <c r="J20" s="47">
        <f t="shared" si="0"/>
        <v>0</v>
      </c>
      <c r="K20" s="47">
        <f t="shared" si="0"/>
        <v>0</v>
      </c>
      <c r="L20" s="47">
        <f t="shared" si="0"/>
        <v>0</v>
      </c>
      <c r="M20" s="47">
        <f t="shared" si="0"/>
        <v>0</v>
      </c>
      <c r="N20" s="47">
        <f t="shared" si="0"/>
        <v>0</v>
      </c>
      <c r="O20" s="47">
        <f t="shared" si="0"/>
        <v>0</v>
      </c>
      <c r="P20" s="47">
        <f t="shared" si="0"/>
        <v>0</v>
      </c>
      <c r="Q20" s="47">
        <f t="shared" si="0"/>
        <v>0</v>
      </c>
      <c r="R20" s="47">
        <f t="shared" si="0"/>
        <v>0</v>
      </c>
      <c r="S20" s="47">
        <f t="shared" si="0"/>
        <v>0</v>
      </c>
      <c r="T20" s="47">
        <f t="shared" si="0"/>
        <v>0</v>
      </c>
      <c r="U20" s="47">
        <f t="shared" si="0"/>
        <v>0</v>
      </c>
      <c r="V20" s="47">
        <f t="shared" si="0"/>
        <v>0</v>
      </c>
    </row>
    <row r="21" spans="1:27" ht="15.75" customHeight="1" thickBot="1" x14ac:dyDescent="0.3">
      <c r="A21" s="77" t="s">
        <v>197</v>
      </c>
      <c r="B21" s="48">
        <v>100.26509950241208</v>
      </c>
      <c r="C21" s="48">
        <v>99.931271252033937</v>
      </c>
      <c r="D21" s="48">
        <v>100.79702948621257</v>
      </c>
      <c r="E21" s="48">
        <v>100.1775974066389</v>
      </c>
      <c r="F21" s="48">
        <v>99.31981138331976</v>
      </c>
      <c r="G21" s="48">
        <v>99.540905864639257</v>
      </c>
      <c r="H21" s="48">
        <v>100.03081572921792</v>
      </c>
      <c r="I21" s="48">
        <v>99.273905847427415</v>
      </c>
      <c r="J21" s="48">
        <v>99.131290788527266</v>
      </c>
      <c r="K21" s="48">
        <v>98.976921375096239</v>
      </c>
      <c r="L21" s="48">
        <v>98.950443562153296</v>
      </c>
      <c r="M21" s="48">
        <v>99.494530398322027</v>
      </c>
      <c r="N21" s="48">
        <v>99.230374298939395</v>
      </c>
      <c r="O21" s="48">
        <v>98.295739211318491</v>
      </c>
      <c r="P21" s="48">
        <v>98.833978410848076</v>
      </c>
      <c r="Q21" s="48">
        <v>98.377662429885007</v>
      </c>
      <c r="R21" s="48">
        <v>98.251160442568434</v>
      </c>
      <c r="S21" s="48">
        <v>97.616871345483318</v>
      </c>
      <c r="T21" s="48">
        <v>98.460292094084878</v>
      </c>
      <c r="U21" s="48">
        <v>98.194982737439375</v>
      </c>
      <c r="V21" s="48">
        <v>97.525568970206635</v>
      </c>
    </row>
    <row r="22" spans="1:27" ht="15.75" customHeight="1" x14ac:dyDescent="0.25">
      <c r="A22" s="18"/>
    </row>
    <row r="23" spans="1:27" ht="15.75" x14ac:dyDescent="0.25">
      <c r="A23" s="71" t="s">
        <v>199</v>
      </c>
    </row>
    <row r="24" spans="1:27" x14ac:dyDescent="0.25">
      <c r="A24" s="78" t="s">
        <v>268</v>
      </c>
      <c r="B24" s="49">
        <v>1.5696771062093562</v>
      </c>
      <c r="C24" s="49">
        <v>1.6196134485974656</v>
      </c>
      <c r="D24" s="49">
        <v>1.7859997470062827</v>
      </c>
      <c r="E24" s="49">
        <v>1.8280347486942128</v>
      </c>
      <c r="F24" s="49">
        <v>1.7545083784307098</v>
      </c>
      <c r="G24" s="49">
        <v>1.5748563581559101</v>
      </c>
      <c r="H24" s="49">
        <v>1.6350385996419674</v>
      </c>
      <c r="I24" s="49">
        <v>1.6773564550736677</v>
      </c>
      <c r="J24" s="49">
        <v>1.717550760009446</v>
      </c>
      <c r="K24" s="49">
        <v>1.5862163060830752</v>
      </c>
      <c r="L24" s="49">
        <v>1.7265809472070237</v>
      </c>
      <c r="M24" s="49">
        <v>1.6636386777047376</v>
      </c>
      <c r="N24" s="49">
        <v>1.7332592194160288</v>
      </c>
      <c r="O24" s="49">
        <v>1.7217123145317317</v>
      </c>
      <c r="P24" s="49">
        <v>1.7553901051653888</v>
      </c>
      <c r="Q24" s="49">
        <v>1.7597605347655376</v>
      </c>
      <c r="R24" s="49">
        <v>1.6983988202906941</v>
      </c>
      <c r="S24" s="49">
        <v>1.7627435535999609</v>
      </c>
      <c r="T24" s="49">
        <v>1.6808191491017457</v>
      </c>
      <c r="U24" s="49">
        <v>1.6740746410054419</v>
      </c>
      <c r="V24" s="49">
        <v>1.7383004960303479</v>
      </c>
    </row>
    <row r="25" spans="1:27" ht="15" customHeight="1" x14ac:dyDescent="0.25">
      <c r="A25" s="73" t="s">
        <v>210</v>
      </c>
      <c r="B25" s="50">
        <v>8.9046403561272733E-2</v>
      </c>
      <c r="C25" s="50">
        <v>7.9103600045372369E-2</v>
      </c>
      <c r="D25" s="50">
        <v>4.7989729339335478E-2</v>
      </c>
      <c r="E25" s="50">
        <v>2.7905080516638876E-2</v>
      </c>
      <c r="F25" s="50">
        <v>0.23363253994748279</v>
      </c>
      <c r="G25" s="50">
        <v>7.4123778404761254E-2</v>
      </c>
      <c r="H25" s="50">
        <v>9.8252621883975322E-2</v>
      </c>
      <c r="I25" s="50">
        <v>0.10586191437828769</v>
      </c>
      <c r="J25" s="50">
        <v>0.16190738787999986</v>
      </c>
      <c r="K25" s="50">
        <v>0.11986935601101836</v>
      </c>
      <c r="L25" s="50">
        <v>0.15858868281410174</v>
      </c>
      <c r="M25" s="50">
        <v>0.14419141178215911</v>
      </c>
      <c r="N25" s="50">
        <v>0.1402976889784141</v>
      </c>
      <c r="O25" s="50">
        <v>0.16829104649373042</v>
      </c>
      <c r="P25" s="50">
        <v>0.11743506896356311</v>
      </c>
      <c r="Q25" s="50">
        <v>9.8674620494158469E-2</v>
      </c>
      <c r="R25" s="50">
        <v>0.12945285887747343</v>
      </c>
      <c r="S25" s="50">
        <v>0.12419021178250712</v>
      </c>
      <c r="T25" s="50">
        <v>7.9751727101204081E-2</v>
      </c>
      <c r="U25" s="50">
        <v>0.10788992453549162</v>
      </c>
      <c r="V25" s="50">
        <v>0.12219767019539757</v>
      </c>
    </row>
    <row r="26" spans="1:27" ht="15" customHeight="1" thickBot="1" x14ac:dyDescent="0.3">
      <c r="A26" s="79" t="s">
        <v>211</v>
      </c>
      <c r="B26" s="51" t="s">
        <v>212</v>
      </c>
      <c r="C26" s="51" t="s">
        <v>212</v>
      </c>
      <c r="D26" s="51" t="s">
        <v>212</v>
      </c>
      <c r="E26" s="51" t="s">
        <v>212</v>
      </c>
      <c r="F26" s="51" t="s">
        <v>234</v>
      </c>
      <c r="G26" s="51" t="s">
        <v>212</v>
      </c>
      <c r="H26" s="51" t="s">
        <v>212</v>
      </c>
      <c r="I26" s="51" t="s">
        <v>212</v>
      </c>
      <c r="J26" s="51" t="s">
        <v>212</v>
      </c>
      <c r="K26" s="51" t="s">
        <v>212</v>
      </c>
      <c r="L26" s="51" t="s">
        <v>212</v>
      </c>
      <c r="M26" s="51" t="s">
        <v>212</v>
      </c>
      <c r="N26" s="51" t="s">
        <v>212</v>
      </c>
      <c r="O26" s="51" t="s">
        <v>212</v>
      </c>
      <c r="P26" s="51" t="s">
        <v>212</v>
      </c>
      <c r="Q26" s="51" t="s">
        <v>212</v>
      </c>
      <c r="R26" s="51" t="s">
        <v>212</v>
      </c>
      <c r="S26" s="51" t="s">
        <v>213</v>
      </c>
      <c r="T26" s="51" t="s">
        <v>212</v>
      </c>
      <c r="U26" s="51" t="s">
        <v>212</v>
      </c>
      <c r="V26" s="51" t="s">
        <v>213</v>
      </c>
    </row>
    <row r="27" spans="1:27" ht="15" customHeight="1" x14ac:dyDescent="0.25">
      <c r="A27" s="80"/>
    </row>
    <row r="28" spans="1:27" ht="15" customHeight="1" x14ac:dyDescent="0.25">
      <c r="A28" s="71" t="s">
        <v>182</v>
      </c>
    </row>
    <row r="29" spans="1:27" ht="15" customHeight="1" x14ac:dyDescent="0.25">
      <c r="A29" s="18" t="s">
        <v>214</v>
      </c>
      <c r="B29" s="50" t="s">
        <v>235</v>
      </c>
      <c r="C29" s="50" t="s">
        <v>236</v>
      </c>
      <c r="D29" s="50" t="s">
        <v>237</v>
      </c>
      <c r="E29" s="50" t="s">
        <v>238</v>
      </c>
      <c r="F29" s="50" t="s">
        <v>239</v>
      </c>
      <c r="G29" s="50" t="s">
        <v>248</v>
      </c>
      <c r="H29" s="50" t="s">
        <v>240</v>
      </c>
      <c r="I29" s="50" t="s">
        <v>241</v>
      </c>
      <c r="J29" s="50" t="s">
        <v>242</v>
      </c>
      <c r="K29" s="50" t="s">
        <v>249</v>
      </c>
      <c r="L29" s="50" t="s">
        <v>243</v>
      </c>
      <c r="M29" s="50" t="s">
        <v>250</v>
      </c>
      <c r="N29" s="50" t="s">
        <v>251</v>
      </c>
      <c r="O29" s="50" t="s">
        <v>244</v>
      </c>
      <c r="P29" s="50" t="s">
        <v>245</v>
      </c>
      <c r="Q29" s="50" t="s">
        <v>246</v>
      </c>
      <c r="R29" s="50" t="s">
        <v>252</v>
      </c>
      <c r="S29" s="50" t="s">
        <v>253</v>
      </c>
      <c r="T29" s="50" t="s">
        <v>254</v>
      </c>
      <c r="U29" s="50" t="s">
        <v>255</v>
      </c>
      <c r="V29" s="52" t="s">
        <v>247</v>
      </c>
      <c r="X29" s="18"/>
      <c r="Y29" s="73"/>
      <c r="Z29" s="18"/>
      <c r="AA29" s="73"/>
    </row>
    <row r="30" spans="1:27" ht="15" customHeight="1" x14ac:dyDescent="0.25">
      <c r="A30" s="73" t="s">
        <v>183</v>
      </c>
      <c r="B30" s="50">
        <v>804.08767290866308</v>
      </c>
      <c r="C30" s="50">
        <v>811.4485730657882</v>
      </c>
      <c r="D30" s="50">
        <v>801.45946692465304</v>
      </c>
      <c r="E30" s="50">
        <v>635.18898533456309</v>
      </c>
      <c r="F30" s="50">
        <v>656.59481430144001</v>
      </c>
      <c r="G30" s="50">
        <v>727.12711082057672</v>
      </c>
      <c r="H30" s="50">
        <v>741.55780005709448</v>
      </c>
      <c r="I30" s="50">
        <v>756.97607443981656</v>
      </c>
      <c r="J30" s="50">
        <v>729.20282735001456</v>
      </c>
      <c r="K30" s="50">
        <v>754.7151601825467</v>
      </c>
      <c r="L30" s="50">
        <v>805.27966068258388</v>
      </c>
      <c r="M30" s="50">
        <v>843.55069146015194</v>
      </c>
      <c r="N30" s="50">
        <v>829.86288670440081</v>
      </c>
      <c r="O30" s="50">
        <v>738.43312864368863</v>
      </c>
      <c r="P30" s="50">
        <v>779.9489039248956</v>
      </c>
      <c r="Q30" s="50">
        <v>789.06801164016315</v>
      </c>
      <c r="R30" s="50">
        <v>786.87276339503251</v>
      </c>
      <c r="S30" s="50" t="s">
        <v>213</v>
      </c>
      <c r="T30" s="50">
        <v>764.82617266969146</v>
      </c>
      <c r="U30" s="50">
        <v>810.73906321896061</v>
      </c>
      <c r="V30" s="50" t="s">
        <v>213</v>
      </c>
    </row>
    <row r="31" spans="1:27" ht="15" customHeight="1" x14ac:dyDescent="0.25">
      <c r="A31" s="81" t="s">
        <v>269</v>
      </c>
      <c r="B31" s="50">
        <v>22</v>
      </c>
      <c r="C31" s="50">
        <v>22</v>
      </c>
      <c r="D31" s="50">
        <v>22</v>
      </c>
      <c r="E31" s="50">
        <v>22</v>
      </c>
      <c r="F31" s="50">
        <v>56</v>
      </c>
      <c r="G31" s="50">
        <v>22</v>
      </c>
      <c r="H31" s="50">
        <v>22</v>
      </c>
      <c r="I31" s="50">
        <v>22</v>
      </c>
      <c r="J31" s="50">
        <v>22</v>
      </c>
      <c r="K31" s="50">
        <v>22</v>
      </c>
      <c r="L31" s="50">
        <v>22</v>
      </c>
      <c r="M31" s="50">
        <v>22</v>
      </c>
      <c r="N31" s="50">
        <v>22</v>
      </c>
      <c r="O31" s="50">
        <v>22</v>
      </c>
      <c r="P31" s="50">
        <v>22</v>
      </c>
      <c r="Q31" s="50">
        <v>22</v>
      </c>
      <c r="R31" s="50">
        <v>22</v>
      </c>
      <c r="S31" s="50" t="s">
        <v>213</v>
      </c>
      <c r="T31" s="50">
        <v>22</v>
      </c>
      <c r="U31" s="50">
        <v>22</v>
      </c>
      <c r="V31" s="50" t="s">
        <v>213</v>
      </c>
    </row>
    <row r="32" spans="1:27" ht="15" customHeight="1" x14ac:dyDescent="0.25">
      <c r="A32" s="81"/>
    </row>
    <row r="33" spans="1:22" ht="15" customHeight="1" x14ac:dyDescent="0.25">
      <c r="A33" s="73" t="s">
        <v>184</v>
      </c>
      <c r="B33" s="50">
        <v>114.33505200549888</v>
      </c>
      <c r="C33" s="50">
        <v>117.31710985224687</v>
      </c>
      <c r="D33" s="50">
        <v>115.50846166416271</v>
      </c>
      <c r="E33" s="50">
        <v>28.165809864990209</v>
      </c>
      <c r="F33" s="50" t="s">
        <v>213</v>
      </c>
      <c r="G33" s="50">
        <v>65.909865407446844</v>
      </c>
      <c r="H33" s="50">
        <v>69.891337203466534</v>
      </c>
      <c r="I33" s="50">
        <v>84.723308800755873</v>
      </c>
      <c r="J33" s="50">
        <v>67.06319079248253</v>
      </c>
      <c r="K33" s="50">
        <v>80.207438594079619</v>
      </c>
      <c r="L33" s="50">
        <v>138.67779633766642</v>
      </c>
      <c r="M33" s="50">
        <v>192.84152999367004</v>
      </c>
      <c r="N33" s="50">
        <v>173.00064283061874</v>
      </c>
      <c r="O33" s="50">
        <v>58.605371179668118</v>
      </c>
      <c r="P33" s="50">
        <v>80.425844293351375</v>
      </c>
      <c r="Q33" s="50">
        <v>87.110431340949546</v>
      </c>
      <c r="R33" s="50">
        <v>85.912692260242494</v>
      </c>
      <c r="S33" s="50" t="s">
        <v>213</v>
      </c>
      <c r="T33" s="50">
        <v>81.390582437811659</v>
      </c>
      <c r="U33" s="50">
        <v>125.78202411312515</v>
      </c>
      <c r="V33" s="50" t="s">
        <v>213</v>
      </c>
    </row>
    <row r="34" spans="1:22" ht="15" customHeight="1" x14ac:dyDescent="0.25">
      <c r="A34" s="81" t="s">
        <v>185</v>
      </c>
      <c r="B34" s="50">
        <v>12.576855720604877</v>
      </c>
      <c r="C34" s="50">
        <v>12.904882083747156</v>
      </c>
      <c r="D34" s="50">
        <v>12.705930783057898</v>
      </c>
      <c r="E34" s="50">
        <v>7.0414524662475522</v>
      </c>
      <c r="F34" s="50" t="s">
        <v>213</v>
      </c>
      <c r="G34" s="50">
        <v>7.2500851948191531</v>
      </c>
      <c r="H34" s="50">
        <v>7.6880470923813187</v>
      </c>
      <c r="I34" s="50">
        <v>9.3195639680831466</v>
      </c>
      <c r="J34" s="50">
        <v>7.3769509871730783</v>
      </c>
      <c r="K34" s="50">
        <v>8.822818245348758</v>
      </c>
      <c r="L34" s="50">
        <v>15.254557597143306</v>
      </c>
      <c r="M34" s="50">
        <v>48.210382498417509</v>
      </c>
      <c r="N34" s="50">
        <v>43.250160707654686</v>
      </c>
      <c r="O34" s="50">
        <v>6.4465908297634931</v>
      </c>
      <c r="P34" s="50">
        <v>8.8468428722686507</v>
      </c>
      <c r="Q34" s="50">
        <v>9.5821474475044504</v>
      </c>
      <c r="R34" s="50">
        <v>9.450396148626675</v>
      </c>
      <c r="S34" s="50" t="s">
        <v>213</v>
      </c>
      <c r="T34" s="50">
        <v>8.9529640681592824</v>
      </c>
      <c r="U34" s="50">
        <v>13.836022652443766</v>
      </c>
      <c r="V34" s="50" t="s">
        <v>213</v>
      </c>
    </row>
    <row r="35" spans="1:22" ht="15" customHeight="1" x14ac:dyDescent="0.25">
      <c r="A35" s="82" t="s">
        <v>186</v>
      </c>
      <c r="B35" s="50">
        <v>4.0342320498851789</v>
      </c>
      <c r="C35" s="50">
        <v>4.1394518676833449</v>
      </c>
      <c r="D35" s="50">
        <v>4.0756349859891383</v>
      </c>
      <c r="E35" s="50">
        <v>0.99381082944581878</v>
      </c>
      <c r="F35" s="50" t="s">
        <v>213</v>
      </c>
      <c r="G35" s="50">
        <v>2.3255833339504011</v>
      </c>
      <c r="H35" s="50">
        <v>2.4660667713869278</v>
      </c>
      <c r="I35" s="50">
        <v>2.9894024775524661</v>
      </c>
      <c r="J35" s="50">
        <v>2.3662776105580101</v>
      </c>
      <c r="K35" s="50">
        <v>2.830063167329222</v>
      </c>
      <c r="L35" s="50">
        <v>4.8931486956944452</v>
      </c>
      <c r="M35" s="50">
        <v>6.8042780162634804</v>
      </c>
      <c r="N35" s="50">
        <v>6.1042062404839292</v>
      </c>
      <c r="O35" s="50">
        <v>2.0678493826815552</v>
      </c>
      <c r="P35" s="50">
        <v>2.8377694591131042</v>
      </c>
      <c r="Q35" s="50">
        <v>3.0736304206874334</v>
      </c>
      <c r="R35" s="50">
        <v>3.0313690380052791</v>
      </c>
      <c r="S35" s="50" t="s">
        <v>213</v>
      </c>
      <c r="T35" s="50">
        <v>2.8718095673201764</v>
      </c>
      <c r="U35" s="50">
        <v>4.4381304252364817</v>
      </c>
      <c r="V35" s="50" t="s">
        <v>213</v>
      </c>
    </row>
    <row r="36" spans="1:22" ht="15" customHeight="1" x14ac:dyDescent="0.25">
      <c r="A36" s="82" t="s">
        <v>187</v>
      </c>
      <c r="B36" s="50">
        <v>4.3181224533956248</v>
      </c>
      <c r="C36" s="50">
        <v>4.4307466287425505</v>
      </c>
      <c r="D36" s="50">
        <v>4.3624389294476398</v>
      </c>
      <c r="E36" s="50">
        <v>1.0637456655920077</v>
      </c>
      <c r="F36" s="50" t="s">
        <v>213</v>
      </c>
      <c r="G36" s="50">
        <v>2.4892354944876556</v>
      </c>
      <c r="H36" s="50">
        <v>2.6396048034474933</v>
      </c>
      <c r="I36" s="50">
        <v>3.1997678370839413</v>
      </c>
      <c r="J36" s="50">
        <v>2.5327934424120961</v>
      </c>
      <c r="K36" s="50">
        <v>3.0292157605857275</v>
      </c>
      <c r="L36" s="50">
        <v>5.2374813816877666</v>
      </c>
      <c r="M36" s="50">
        <v>7.2830975803709226</v>
      </c>
      <c r="N36" s="50">
        <v>6.5337614944439197</v>
      </c>
      <c r="O36" s="50">
        <v>2.2133647096110014</v>
      </c>
      <c r="P36" s="50">
        <v>3.0374643469766238</v>
      </c>
      <c r="Q36" s="50">
        <v>3.2899229317728502</v>
      </c>
      <c r="R36" s="50">
        <v>3.244687599938989</v>
      </c>
      <c r="S36" s="50" t="s">
        <v>213</v>
      </c>
      <c r="T36" s="50">
        <v>3.073899870205675</v>
      </c>
      <c r="U36" s="50">
        <v>4.7504433070123895</v>
      </c>
      <c r="V36" s="50" t="s">
        <v>213</v>
      </c>
    </row>
    <row r="37" spans="1:22" ht="15" customHeight="1" x14ac:dyDescent="0.25">
      <c r="A37" s="81"/>
    </row>
    <row r="38" spans="1:22" ht="15" customHeight="1" x14ac:dyDescent="0.25">
      <c r="A38" s="73" t="s">
        <v>188</v>
      </c>
      <c r="B38" s="50">
        <v>0.85487862291174466</v>
      </c>
      <c r="C38" s="50">
        <v>0.81243495233763952</v>
      </c>
      <c r="D38" s="50">
        <v>1.0177002503139434</v>
      </c>
      <c r="E38" s="50">
        <v>1.6017867863654676</v>
      </c>
      <c r="F38" s="50" t="s">
        <v>213</v>
      </c>
      <c r="G38" s="50">
        <v>1.2376262174299617</v>
      </c>
      <c r="H38" s="50">
        <v>1.0991817289893211</v>
      </c>
      <c r="I38" s="50">
        <v>0.953553071549603</v>
      </c>
      <c r="J38" s="50">
        <v>1.2542677733300156</v>
      </c>
      <c r="K38" s="50">
        <v>1.2606673928309684</v>
      </c>
      <c r="L38" s="50">
        <v>0.61004670494888824</v>
      </c>
      <c r="M38" s="50">
        <v>0.35363869957217275</v>
      </c>
      <c r="N38" s="50">
        <v>0.36602630553219573</v>
      </c>
      <c r="O38" s="50">
        <v>2.0548752769435463</v>
      </c>
      <c r="P38" s="50">
        <v>1.6263634515569301</v>
      </c>
      <c r="Q38" s="50">
        <v>1.5407395478021391</v>
      </c>
      <c r="R38" s="50">
        <v>1.5594627608369898</v>
      </c>
      <c r="S38" s="50" t="s">
        <v>213</v>
      </c>
      <c r="T38" s="50">
        <v>1.2211105988917996</v>
      </c>
      <c r="U38" s="50">
        <v>0.65224062493190615</v>
      </c>
      <c r="V38" s="50" t="s">
        <v>213</v>
      </c>
    </row>
    <row r="39" spans="1:22" ht="15" customHeight="1" x14ac:dyDescent="0.25">
      <c r="A39" s="83" t="s">
        <v>270</v>
      </c>
      <c r="B39" s="50">
        <v>-12.912975264437812</v>
      </c>
      <c r="C39" s="50">
        <v>-12.800348491072597</v>
      </c>
      <c r="D39" s="50">
        <v>-12.805083867562496</v>
      </c>
      <c r="E39" s="50">
        <v>-16.431856455186988</v>
      </c>
      <c r="F39" s="50" t="s">
        <v>213</v>
      </c>
      <c r="G39" s="50">
        <v>-14.297718753402492</v>
      </c>
      <c r="H39" s="50">
        <v>-14.086412687411876</v>
      </c>
      <c r="I39" s="50">
        <v>-13.864572074962162</v>
      </c>
      <c r="J39" s="50">
        <v>-14.229875858693847</v>
      </c>
      <c r="K39" s="50">
        <v>-13.611693574787491</v>
      </c>
      <c r="L39" s="50">
        <v>-13.122373258166704</v>
      </c>
      <c r="M39" s="50">
        <v>-12.581268101871007</v>
      </c>
      <c r="N39" s="50">
        <v>-12.8478821092205</v>
      </c>
      <c r="O39" s="50">
        <v>-13.210335286184382</v>
      </c>
      <c r="P39" s="50">
        <v>-12.675939785647225</v>
      </c>
      <c r="Q39" s="50">
        <v>-12.559427044618324</v>
      </c>
      <c r="R39" s="50">
        <v>-12.588864452097365</v>
      </c>
      <c r="S39" s="50" t="s">
        <v>213</v>
      </c>
      <c r="T39" s="50">
        <v>-13.41898185653857</v>
      </c>
      <c r="U39" s="50">
        <v>-12.971682672712195</v>
      </c>
      <c r="V39" s="50" t="s">
        <v>213</v>
      </c>
    </row>
    <row r="40" spans="1:22" ht="15" customHeight="1" x14ac:dyDescent="0.25">
      <c r="A40" s="81" t="s">
        <v>269</v>
      </c>
      <c r="B40" s="50">
        <v>0.4</v>
      </c>
      <c r="C40" s="50">
        <v>0.4</v>
      </c>
      <c r="D40" s="50">
        <v>0.4</v>
      </c>
      <c r="E40" s="50">
        <v>0.4</v>
      </c>
      <c r="F40" s="50" t="s">
        <v>213</v>
      </c>
      <c r="G40" s="50">
        <v>0.4</v>
      </c>
      <c r="H40" s="50">
        <v>0.4</v>
      </c>
      <c r="I40" s="50">
        <v>0.4</v>
      </c>
      <c r="J40" s="50">
        <v>0.4</v>
      </c>
      <c r="K40" s="50">
        <v>0.4</v>
      </c>
      <c r="L40" s="50">
        <v>0.4</v>
      </c>
      <c r="M40" s="50">
        <v>0.4</v>
      </c>
      <c r="N40" s="50">
        <v>0.4</v>
      </c>
      <c r="O40" s="50">
        <v>0.4</v>
      </c>
      <c r="P40" s="50">
        <v>0.4</v>
      </c>
      <c r="Q40" s="50">
        <v>0.4</v>
      </c>
      <c r="R40" s="50">
        <v>0.4</v>
      </c>
      <c r="S40" s="50" t="s">
        <v>213</v>
      </c>
      <c r="T40" s="50">
        <v>0.4</v>
      </c>
      <c r="U40" s="50">
        <v>0.4</v>
      </c>
      <c r="V40" s="50" t="s">
        <v>213</v>
      </c>
    </row>
    <row r="41" spans="1:22" ht="15" customHeight="1" x14ac:dyDescent="0.25">
      <c r="A41" s="81"/>
    </row>
    <row r="42" spans="1:22" ht="15" customHeight="1" x14ac:dyDescent="0.25">
      <c r="A42" s="73" t="s">
        <v>271</v>
      </c>
      <c r="B42" s="50">
        <v>3.9112273914883957</v>
      </c>
      <c r="C42" s="50">
        <v>3.667358009226481</v>
      </c>
      <c r="D42" s="50">
        <v>4.3514017099476989</v>
      </c>
      <c r="E42" s="50">
        <v>4.5043559386476222</v>
      </c>
      <c r="F42" s="50" t="s">
        <v>213</v>
      </c>
      <c r="G42" s="50">
        <v>2.6544304476818308</v>
      </c>
      <c r="H42" s="50">
        <v>4.2631850772898794</v>
      </c>
      <c r="I42" s="50">
        <v>4.1428440423954047</v>
      </c>
      <c r="J42" s="50">
        <v>4.5401993456338188</v>
      </c>
      <c r="K42" s="50">
        <v>3.8496866260510405</v>
      </c>
      <c r="L42" s="50">
        <v>5.363560665485779</v>
      </c>
      <c r="M42" s="50">
        <v>5.5412084705726441</v>
      </c>
      <c r="N42" s="50">
        <v>5.4821840312397958</v>
      </c>
      <c r="O42" s="50">
        <v>4.057094173976985</v>
      </c>
      <c r="P42" s="50">
        <v>3.7878760655546788</v>
      </c>
      <c r="Q42" s="50">
        <v>3.6847936779307098</v>
      </c>
      <c r="R42" s="50">
        <v>4.0187359994307794</v>
      </c>
      <c r="S42" s="50" t="s">
        <v>213</v>
      </c>
      <c r="T42" s="50">
        <v>4.0385511299935413</v>
      </c>
      <c r="U42" s="50">
        <v>4.2394213412634123</v>
      </c>
      <c r="V42" s="50" t="s">
        <v>213</v>
      </c>
    </row>
    <row r="43" spans="1:22" ht="15" customHeight="1" thickBot="1" x14ac:dyDescent="0.3">
      <c r="A43" s="84" t="s">
        <v>189</v>
      </c>
      <c r="B43" s="51">
        <v>0.4</v>
      </c>
      <c r="C43" s="51">
        <v>0.4</v>
      </c>
      <c r="D43" s="51">
        <v>0.4</v>
      </c>
      <c r="E43" s="51">
        <v>0.4</v>
      </c>
      <c r="F43" s="51" t="s">
        <v>213</v>
      </c>
      <c r="G43" s="51">
        <v>0.4</v>
      </c>
      <c r="H43" s="51">
        <v>0.4</v>
      </c>
      <c r="I43" s="51">
        <v>0.4</v>
      </c>
      <c r="J43" s="51">
        <v>0.4</v>
      </c>
      <c r="K43" s="51">
        <v>0.4</v>
      </c>
      <c r="L43" s="51">
        <v>0.4</v>
      </c>
      <c r="M43" s="51">
        <v>0.4</v>
      </c>
      <c r="N43" s="51">
        <v>0.4</v>
      </c>
      <c r="O43" s="51">
        <v>0.4</v>
      </c>
      <c r="P43" s="51">
        <v>0.4</v>
      </c>
      <c r="Q43" s="51">
        <v>0.4</v>
      </c>
      <c r="R43" s="51">
        <v>0.4</v>
      </c>
      <c r="S43" s="51" t="s">
        <v>213</v>
      </c>
      <c r="T43" s="51">
        <v>0.4</v>
      </c>
      <c r="U43" s="51">
        <v>0.4</v>
      </c>
      <c r="V43" s="51" t="s">
        <v>213</v>
      </c>
    </row>
    <row r="44" spans="1:22" ht="15" customHeight="1" x14ac:dyDescent="0.25"/>
    <row r="45" spans="1:22" ht="15.75" x14ac:dyDescent="0.25">
      <c r="A45" s="71" t="s">
        <v>215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ht="2.25" customHeight="1" x14ac:dyDescent="0.25">
      <c r="A46" s="78" t="s">
        <v>200</v>
      </c>
      <c r="B46" s="86">
        <v>7.1100032466194598</v>
      </c>
      <c r="C46" s="86">
        <v>6.8297466393900432</v>
      </c>
      <c r="D46" s="86">
        <v>6.6465240381633741</v>
      </c>
      <c r="E46" s="86">
        <v>7.0420330857037987</v>
      </c>
      <c r="F46" s="86">
        <v>6.767045633322696</v>
      </c>
      <c r="G46" s="86">
        <v>6.7652688814241611</v>
      </c>
      <c r="H46" s="86">
        <v>7.4012990701165942</v>
      </c>
      <c r="I46" s="86">
        <v>6.7376137999282957</v>
      </c>
      <c r="J46" s="86">
        <v>6.7451333661491715</v>
      </c>
      <c r="K46" s="86">
        <v>6.9617106391552648</v>
      </c>
      <c r="L46" s="86">
        <v>6.7533905459462744</v>
      </c>
      <c r="M46" s="86">
        <v>6.4826336175289727</v>
      </c>
      <c r="N46" s="86">
        <v>7.0510876409320229</v>
      </c>
      <c r="O46" s="86">
        <v>7.2932974539244642</v>
      </c>
      <c r="P46" s="86">
        <v>7.0867668727144135</v>
      </c>
      <c r="Q46" s="86">
        <v>6.7478251000286402</v>
      </c>
      <c r="R46" s="86">
        <v>6.7261486389240597</v>
      </c>
      <c r="S46" s="86">
        <v>6.6615205867792744</v>
      </c>
      <c r="T46" s="86">
        <v>6.6777442307620571</v>
      </c>
      <c r="U46" s="86">
        <v>6.9528274896375368</v>
      </c>
      <c r="V46" s="86">
        <v>6.9229511323402919</v>
      </c>
    </row>
    <row r="47" spans="1:22" ht="2.25" customHeight="1" x14ac:dyDescent="0.25">
      <c r="A47" s="78" t="s">
        <v>216</v>
      </c>
      <c r="B47" s="86">
        <v>0.88999675338054018</v>
      </c>
      <c r="C47" s="86">
        <v>1.1702533606099568</v>
      </c>
      <c r="D47" s="86">
        <v>1.3534759618366259</v>
      </c>
      <c r="E47" s="86">
        <v>0.95796691429620129</v>
      </c>
      <c r="F47" s="86">
        <v>1.232954366677304</v>
      </c>
      <c r="G47" s="86">
        <v>1.2347311185758389</v>
      </c>
      <c r="H47" s="86">
        <v>0.59870092988340584</v>
      </c>
      <c r="I47" s="86">
        <v>1.2623862000717043</v>
      </c>
      <c r="J47" s="86">
        <v>1.2548666338508285</v>
      </c>
      <c r="K47" s="86">
        <v>1.0382893608447352</v>
      </c>
      <c r="L47" s="86">
        <v>1.2466094540537256</v>
      </c>
      <c r="M47" s="86">
        <v>1.400402662030187</v>
      </c>
      <c r="N47" s="86">
        <v>0.94891235906797711</v>
      </c>
      <c r="O47" s="86">
        <v>0.70670254607553584</v>
      </c>
      <c r="P47" s="86">
        <v>0.91323312728558648</v>
      </c>
      <c r="Q47" s="86">
        <v>1.2521748999713598</v>
      </c>
      <c r="R47" s="86">
        <v>1.2738513610759403</v>
      </c>
      <c r="S47" s="86">
        <v>1.3384794132207256</v>
      </c>
      <c r="T47" s="86">
        <v>1.3222557692379429</v>
      </c>
      <c r="U47" s="86">
        <v>1.0471725103624632</v>
      </c>
      <c r="V47" s="86">
        <v>1.0770488676597081</v>
      </c>
    </row>
    <row r="48" spans="1:22" ht="2.25" customHeight="1" x14ac:dyDescent="0.25">
      <c r="A48" s="78" t="s">
        <v>201</v>
      </c>
      <c r="B48" s="86">
        <v>0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0</v>
      </c>
      <c r="K48" s="86">
        <v>0</v>
      </c>
      <c r="L48" s="86">
        <v>0</v>
      </c>
      <c r="M48" s="86">
        <v>0.11696372044084025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</row>
    <row r="49" spans="1:22" ht="2.25" customHeight="1" x14ac:dyDescent="0.25">
      <c r="A49" s="78" t="s">
        <v>217</v>
      </c>
      <c r="B49" s="86">
        <v>8</v>
      </c>
      <c r="C49" s="86">
        <v>8</v>
      </c>
      <c r="D49" s="86">
        <v>8</v>
      </c>
      <c r="E49" s="86">
        <v>8</v>
      </c>
      <c r="F49" s="86">
        <v>8</v>
      </c>
      <c r="G49" s="86">
        <v>8</v>
      </c>
      <c r="H49" s="86">
        <v>8</v>
      </c>
      <c r="I49" s="86">
        <v>8</v>
      </c>
      <c r="J49" s="86">
        <v>8</v>
      </c>
      <c r="K49" s="86">
        <v>8</v>
      </c>
      <c r="L49" s="86">
        <v>8</v>
      </c>
      <c r="M49" s="86">
        <v>8</v>
      </c>
      <c r="N49" s="86">
        <v>8</v>
      </c>
      <c r="O49" s="86">
        <v>8</v>
      </c>
      <c r="P49" s="86">
        <v>8</v>
      </c>
      <c r="Q49" s="86">
        <v>8</v>
      </c>
      <c r="R49" s="86">
        <v>8</v>
      </c>
      <c r="S49" s="86">
        <v>8</v>
      </c>
      <c r="T49" s="86">
        <v>8</v>
      </c>
      <c r="U49" s="86">
        <v>8</v>
      </c>
      <c r="V49" s="86">
        <v>8</v>
      </c>
    </row>
    <row r="50" spans="1:22" ht="2.25" customHeight="1" x14ac:dyDescent="0.25">
      <c r="A50" s="78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ht="2.25" customHeight="1" x14ac:dyDescent="0.25">
      <c r="A51" s="78" t="s">
        <v>218</v>
      </c>
      <c r="B51" s="86">
        <v>0.1208857124560847</v>
      </c>
      <c r="C51" s="86">
        <v>0.24214909334480339</v>
      </c>
      <c r="D51" s="86">
        <v>0.22014243481636542</v>
      </c>
      <c r="E51" s="86">
        <v>0.13748429880084223</v>
      </c>
      <c r="F51" s="86">
        <v>0.14255520865603111</v>
      </c>
      <c r="G51" s="86">
        <v>0.14610180511024629</v>
      </c>
      <c r="H51" s="86">
        <v>0.11481054392920276</v>
      </c>
      <c r="I51" s="86">
        <v>0.20654945773619615</v>
      </c>
      <c r="J51" s="86">
        <v>0.17458583892633084</v>
      </c>
      <c r="K51" s="86">
        <v>0.15214199013668583</v>
      </c>
      <c r="L51" s="86">
        <v>0.19417822785369498</v>
      </c>
      <c r="M51" s="86">
        <v>0</v>
      </c>
      <c r="N51" s="86">
        <v>0.10388317246489032</v>
      </c>
      <c r="O51" s="86">
        <v>6.9732517586928555E-2</v>
      </c>
      <c r="P51" s="86">
        <v>3.0049195768466208E-2</v>
      </c>
      <c r="Q51" s="86">
        <v>0.16106710713301897</v>
      </c>
      <c r="R51" s="86">
        <v>0.20743988496393162</v>
      </c>
      <c r="S51" s="86">
        <v>0.16814333015963445</v>
      </c>
      <c r="T51" s="86">
        <v>0.22187204781366998</v>
      </c>
      <c r="U51" s="86">
        <v>0.1775465018523823</v>
      </c>
      <c r="V51" s="86">
        <v>0.13367917463088519</v>
      </c>
    </row>
    <row r="52" spans="1:22" ht="2.25" customHeight="1" x14ac:dyDescent="0.25">
      <c r="A52" s="78" t="s">
        <v>201</v>
      </c>
      <c r="B52" s="86">
        <v>8.9410011635275691E-2</v>
      </c>
      <c r="C52" s="86">
        <v>0.11817530972673146</v>
      </c>
      <c r="D52" s="86">
        <v>0.11941654604788375</v>
      </c>
      <c r="E52" s="86">
        <v>0.11066364459829697</v>
      </c>
      <c r="F52" s="86">
        <v>0.13225332505369344</v>
      </c>
      <c r="G52" s="86">
        <v>0.13923868763476366</v>
      </c>
      <c r="H52" s="86">
        <v>1.5175670517703278E-2</v>
      </c>
      <c r="I52" s="86">
        <v>0.12858801327787994</v>
      </c>
      <c r="J52" s="86">
        <v>0.1559935562893274</v>
      </c>
      <c r="K52" s="86">
        <v>0.11111443547645165</v>
      </c>
      <c r="L52" s="86">
        <v>0.13691090972124578</v>
      </c>
      <c r="M52" s="86">
        <v>6.316415226604033E-4</v>
      </c>
      <c r="N52" s="86">
        <v>0.11745546365411373</v>
      </c>
      <c r="O52" s="86">
        <v>4.1312158820899156E-2</v>
      </c>
      <c r="P52" s="86">
        <v>2.7619307673483862E-2</v>
      </c>
      <c r="Q52" s="86">
        <v>0.15575327522624771</v>
      </c>
      <c r="R52" s="86">
        <v>0.16719965395684613</v>
      </c>
      <c r="S52" s="86">
        <v>0.13953544635696322</v>
      </c>
      <c r="T52" s="86">
        <v>0.11829800400911068</v>
      </c>
      <c r="U52" s="86">
        <v>0.13289995611476427</v>
      </c>
      <c r="V52" s="86">
        <v>0.12137350718641937</v>
      </c>
    </row>
    <row r="53" spans="1:22" ht="2.25" customHeight="1" x14ac:dyDescent="0.25">
      <c r="A53" s="78" t="s">
        <v>202</v>
      </c>
      <c r="B53" s="86">
        <v>0</v>
      </c>
      <c r="C53" s="86">
        <v>1.513756425144535E-3</v>
      </c>
      <c r="D53" s="86">
        <v>0</v>
      </c>
      <c r="E53" s="86">
        <v>2.5292831740681247E-3</v>
      </c>
      <c r="F53" s="86">
        <v>3.6040219825929269E-3</v>
      </c>
      <c r="G53" s="86">
        <v>1.0506430974917939E-3</v>
      </c>
      <c r="H53" s="86">
        <v>4.1621873092966208E-3</v>
      </c>
      <c r="I53" s="86">
        <v>4.6658133260921658E-3</v>
      </c>
      <c r="J53" s="86">
        <v>7.820876986090318E-3</v>
      </c>
      <c r="K53" s="86">
        <v>0</v>
      </c>
      <c r="L53" s="86">
        <v>1.0618692691831753E-3</v>
      </c>
      <c r="M53" s="86">
        <v>1.374961365001745E-2</v>
      </c>
      <c r="N53" s="86">
        <v>4.6380339632035104E-4</v>
      </c>
      <c r="O53" s="86">
        <v>6.0578774112800011E-3</v>
      </c>
      <c r="P53" s="86">
        <v>0</v>
      </c>
      <c r="Q53" s="86">
        <v>0</v>
      </c>
      <c r="R53" s="86">
        <v>6.7790033572762021E-3</v>
      </c>
      <c r="S53" s="86">
        <v>1.0845190146983182E-2</v>
      </c>
      <c r="T53" s="86">
        <v>0</v>
      </c>
      <c r="U53" s="86">
        <v>1.2542458630052452E-2</v>
      </c>
      <c r="V53" s="86">
        <v>1.5247150102071561E-3</v>
      </c>
    </row>
    <row r="54" spans="1:22" ht="2.25" customHeight="1" x14ac:dyDescent="0.25">
      <c r="A54" s="78" t="s">
        <v>208</v>
      </c>
      <c r="B54" s="86">
        <v>0.43404426969502197</v>
      </c>
      <c r="C54" s="86">
        <v>0.55764274199528074</v>
      </c>
      <c r="D54" s="86">
        <v>0.63388240422425213</v>
      </c>
      <c r="E54" s="86">
        <v>0.55303786099617724</v>
      </c>
      <c r="F54" s="86">
        <v>0.67378855229341639</v>
      </c>
      <c r="G54" s="86">
        <v>0.60533533159593134</v>
      </c>
      <c r="H54" s="86">
        <v>0.38113663180526203</v>
      </c>
      <c r="I54" s="86">
        <v>0.62627179752485773</v>
      </c>
      <c r="J54" s="86">
        <v>0.51386923434680654</v>
      </c>
      <c r="K54" s="86">
        <v>0.45263886247310126</v>
      </c>
      <c r="L54" s="86">
        <v>0.43475529969170168</v>
      </c>
      <c r="M54" s="86">
        <v>1.3610037412740326</v>
      </c>
      <c r="N54" s="86">
        <v>0.51824054219527227</v>
      </c>
      <c r="O54" s="86">
        <v>0.55032222664306119</v>
      </c>
      <c r="P54" s="86">
        <v>0.92122182845021428</v>
      </c>
      <c r="Q54" s="86">
        <v>0.48480594390186837</v>
      </c>
      <c r="R54" s="86">
        <v>0.51743163510975165</v>
      </c>
      <c r="S54" s="86">
        <v>0.58726295519539917</v>
      </c>
      <c r="T54" s="86">
        <v>0.55483730414069754</v>
      </c>
      <c r="U54" s="86">
        <v>0.35273970439745739</v>
      </c>
      <c r="V54" s="86">
        <v>0.482834171116167</v>
      </c>
    </row>
    <row r="55" spans="1:22" ht="2.25" customHeight="1" x14ac:dyDescent="0.25">
      <c r="A55" s="78" t="s">
        <v>204</v>
      </c>
      <c r="B55" s="86">
        <v>2.9466975597381437</v>
      </c>
      <c r="C55" s="86">
        <v>2.82966885863059</v>
      </c>
      <c r="D55" s="86">
        <v>2.8008203097955717</v>
      </c>
      <c r="E55" s="86">
        <v>3.0723734385511534</v>
      </c>
      <c r="F55" s="86">
        <v>2.8828494028111296</v>
      </c>
      <c r="G55" s="86">
        <v>2.8929748008317477</v>
      </c>
      <c r="H55" s="86">
        <v>3.1923924924119258</v>
      </c>
      <c r="I55" s="86">
        <v>2.7741069745589608</v>
      </c>
      <c r="J55" s="86">
        <v>2.8621675511292546</v>
      </c>
      <c r="K55" s="86">
        <v>2.9355578273930885</v>
      </c>
      <c r="L55" s="86">
        <v>2.8073135633788788</v>
      </c>
      <c r="M55" s="86">
        <v>3.2048613733989519</v>
      </c>
      <c r="N55" s="86">
        <v>3.0109835852618927</v>
      </c>
      <c r="O55" s="86">
        <v>3.3006467964983726</v>
      </c>
      <c r="P55" s="86">
        <v>3.2003680177074472</v>
      </c>
      <c r="Q55" s="86">
        <v>2.7918586256559097</v>
      </c>
      <c r="R55" s="86">
        <v>2.8047963927132478</v>
      </c>
      <c r="S55" s="86">
        <v>2.7661281989451783</v>
      </c>
      <c r="T55" s="86">
        <v>2.7905833725402061</v>
      </c>
      <c r="U55" s="86">
        <v>3.0375111912246737</v>
      </c>
      <c r="V55" s="86">
        <v>2.9266709340584898</v>
      </c>
    </row>
    <row r="56" spans="1:22" ht="2.25" customHeight="1" x14ac:dyDescent="0.25">
      <c r="A56" s="78" t="s">
        <v>209</v>
      </c>
      <c r="B56" s="86">
        <v>1.3623491858349908</v>
      </c>
      <c r="C56" s="86">
        <v>1.2098089200849336</v>
      </c>
      <c r="D56" s="86">
        <v>1.1826175540412509</v>
      </c>
      <c r="E56" s="86">
        <v>1.0764929231164126</v>
      </c>
      <c r="F56" s="86">
        <v>1.1123900211112476</v>
      </c>
      <c r="G56" s="86">
        <v>1.172402455300557</v>
      </c>
      <c r="H56" s="86">
        <v>1.2440169831185575</v>
      </c>
      <c r="I56" s="86">
        <v>1.20483438840347</v>
      </c>
      <c r="J56" s="86">
        <v>1.2487974186944721</v>
      </c>
      <c r="K56" s="86">
        <v>1.2943565950420248</v>
      </c>
      <c r="L56" s="86">
        <v>1.374083215497411</v>
      </c>
      <c r="M56" s="86">
        <v>0.37867723938311587</v>
      </c>
      <c r="N56" s="86">
        <v>1.1913359925365152</v>
      </c>
      <c r="O56" s="86">
        <v>0.9819689847123183</v>
      </c>
      <c r="P56" s="86">
        <v>0.76648882517235295</v>
      </c>
      <c r="Q56" s="86">
        <v>1.3590917804946101</v>
      </c>
      <c r="R56" s="86">
        <v>1.2555338784076735</v>
      </c>
      <c r="S56" s="86">
        <v>1.2811111715758488</v>
      </c>
      <c r="T56" s="86">
        <v>1.2722473106517924</v>
      </c>
      <c r="U56" s="86">
        <v>1.2379105583070935</v>
      </c>
      <c r="V56" s="86">
        <v>1.2824015195016356</v>
      </c>
    </row>
    <row r="57" spans="1:22" ht="2.25" customHeight="1" x14ac:dyDescent="0.25">
      <c r="A57" s="78" t="s">
        <v>203</v>
      </c>
      <c r="B57" s="86">
        <v>4.6613260640483017E-2</v>
      </c>
      <c r="C57" s="86">
        <v>4.1041319792514692E-2</v>
      </c>
      <c r="D57" s="86">
        <v>4.3120751074674522E-2</v>
      </c>
      <c r="E57" s="86">
        <v>4.7418550763049329E-2</v>
      </c>
      <c r="F57" s="86">
        <v>5.2559468091889244E-2</v>
      </c>
      <c r="G57" s="86">
        <v>4.289627642926061E-2</v>
      </c>
      <c r="H57" s="86">
        <v>4.8305490908052938E-2</v>
      </c>
      <c r="I57" s="86">
        <v>5.4983555172544288E-2</v>
      </c>
      <c r="J57" s="86">
        <v>3.6765523627716741E-2</v>
      </c>
      <c r="K57" s="86">
        <v>5.4190289478650518E-2</v>
      </c>
      <c r="L57" s="86">
        <v>5.1696914587885431E-2</v>
      </c>
      <c r="M57" s="86">
        <v>4.107639077122175E-2</v>
      </c>
      <c r="N57" s="86">
        <v>5.7637440490995485E-2</v>
      </c>
      <c r="O57" s="86">
        <v>4.9959438327138977E-2</v>
      </c>
      <c r="P57" s="86">
        <v>5.4252825228033999E-2</v>
      </c>
      <c r="Q57" s="86">
        <v>4.7423267588346057E-2</v>
      </c>
      <c r="R57" s="86">
        <v>4.0819551491272803E-2</v>
      </c>
      <c r="S57" s="86">
        <v>4.6973707619992457E-2</v>
      </c>
      <c r="T57" s="86">
        <v>4.2161960844523942E-2</v>
      </c>
      <c r="U57" s="86">
        <v>4.8849629473576066E-2</v>
      </c>
      <c r="V57" s="86">
        <v>5.1515978496194874E-2</v>
      </c>
    </row>
    <row r="58" spans="1:22" ht="2.25" customHeight="1" x14ac:dyDescent="0.25">
      <c r="A58" s="78" t="s">
        <v>219</v>
      </c>
      <c r="B58" s="86">
        <v>5</v>
      </c>
      <c r="C58" s="86">
        <v>4.9999999999999982</v>
      </c>
      <c r="D58" s="86">
        <v>4.9999999999999982</v>
      </c>
      <c r="E58" s="86">
        <v>4.9999999999999991</v>
      </c>
      <c r="F58" s="86">
        <v>5</v>
      </c>
      <c r="G58" s="86">
        <v>4.9999999999999982</v>
      </c>
      <c r="H58" s="86">
        <v>5.0000000000000009</v>
      </c>
      <c r="I58" s="86">
        <v>5.0000000000000009</v>
      </c>
      <c r="J58" s="86">
        <v>4.9999999999999991</v>
      </c>
      <c r="K58" s="86">
        <v>5.0000000000000027</v>
      </c>
      <c r="L58" s="86">
        <v>5.0000000000000009</v>
      </c>
      <c r="M58" s="86">
        <v>5</v>
      </c>
      <c r="N58" s="86">
        <v>5</v>
      </c>
      <c r="O58" s="86">
        <v>4.9999999999999991</v>
      </c>
      <c r="P58" s="86">
        <v>4.9999999999999991</v>
      </c>
      <c r="Q58" s="86">
        <v>5.0000000000000018</v>
      </c>
      <c r="R58" s="86">
        <v>5</v>
      </c>
      <c r="S58" s="86">
        <v>4.9999999999999991</v>
      </c>
      <c r="T58" s="86">
        <v>5.0000000000000009</v>
      </c>
      <c r="U58" s="86">
        <v>5</v>
      </c>
      <c r="V58" s="86">
        <v>4.9999999999999982</v>
      </c>
    </row>
    <row r="59" spans="1:22" ht="2.25" customHeight="1" x14ac:dyDescent="0.25">
      <c r="A59" s="78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ht="2.25" customHeight="1" x14ac:dyDescent="0.25">
      <c r="A60" s="78" t="s">
        <v>209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1.3877787807814457E-15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</row>
    <row r="61" spans="1:22" ht="2.25" customHeight="1" x14ac:dyDescent="0.25">
      <c r="A61" s="78" t="s">
        <v>205</v>
      </c>
      <c r="B61" s="86">
        <v>1.8556108404623097</v>
      </c>
      <c r="C61" s="86">
        <v>1.7188796935679127</v>
      </c>
      <c r="D61" s="86">
        <v>1.7714600325294498</v>
      </c>
      <c r="E61" s="86">
        <v>1.7642493451171615</v>
      </c>
      <c r="F61" s="86">
        <v>1.7648452723540549</v>
      </c>
      <c r="G61" s="86">
        <v>1.784619489568761</v>
      </c>
      <c r="H61" s="86">
        <v>1.8700932393261958</v>
      </c>
      <c r="I61" s="86">
        <v>1.7691326573815214</v>
      </c>
      <c r="J61" s="86">
        <v>1.7734148261650569</v>
      </c>
      <c r="K61" s="86">
        <v>1.8156481204976016</v>
      </c>
      <c r="L61" s="86">
        <v>1.8281509855879416</v>
      </c>
      <c r="M61" s="86">
        <v>1.7099669423021637</v>
      </c>
      <c r="N61" s="86">
        <v>1.8052672052920142</v>
      </c>
      <c r="O61" s="86">
        <v>1.7953571141504459</v>
      </c>
      <c r="P61" s="86">
        <v>1.7624228103940414</v>
      </c>
      <c r="Q61" s="86">
        <v>1.7993219862881937</v>
      </c>
      <c r="R61" s="86">
        <v>1.7897881528622215</v>
      </c>
      <c r="S61" s="86">
        <v>1.802016141007269</v>
      </c>
      <c r="T61" s="86">
        <v>1.797326934220167</v>
      </c>
      <c r="U61" s="86">
        <v>1.7972165286728212</v>
      </c>
      <c r="V61" s="86">
        <v>1.8074550461261225</v>
      </c>
    </row>
    <row r="62" spans="1:22" ht="2.25" customHeight="1" x14ac:dyDescent="0.25">
      <c r="A62" s="78" t="s">
        <v>206</v>
      </c>
      <c r="B62" s="86">
        <v>0.14438915953769027</v>
      </c>
      <c r="C62" s="86">
        <v>0.2811203064320873</v>
      </c>
      <c r="D62" s="86">
        <v>0.22853996747055016</v>
      </c>
      <c r="E62" s="86">
        <v>0.23575065488283853</v>
      </c>
      <c r="F62" s="86">
        <v>0.23515472764594514</v>
      </c>
      <c r="G62" s="86">
        <v>0.21538051043123896</v>
      </c>
      <c r="H62" s="86">
        <v>0.12990676067380424</v>
      </c>
      <c r="I62" s="86">
        <v>0.23086734261847863</v>
      </c>
      <c r="J62" s="86">
        <v>0.22658517383494314</v>
      </c>
      <c r="K62" s="86">
        <v>0.1843518795023984</v>
      </c>
      <c r="L62" s="86">
        <v>0.17184901441205835</v>
      </c>
      <c r="M62" s="86">
        <v>0.29003305769783494</v>
      </c>
      <c r="N62" s="86">
        <v>0.19473279470798577</v>
      </c>
      <c r="O62" s="86">
        <v>0.20464288584955415</v>
      </c>
      <c r="P62" s="86">
        <v>0.23757718960595864</v>
      </c>
      <c r="Q62" s="86">
        <v>0.20067801371180627</v>
      </c>
      <c r="R62" s="86">
        <v>0.21021184713777852</v>
      </c>
      <c r="S62" s="86">
        <v>0.19798385899273097</v>
      </c>
      <c r="T62" s="86">
        <v>0.20267306577983302</v>
      </c>
      <c r="U62" s="86">
        <v>0.20278347132717878</v>
      </c>
      <c r="V62" s="86">
        <v>0.19254495387387749</v>
      </c>
    </row>
    <row r="63" spans="1:22" ht="2.25" customHeight="1" x14ac:dyDescent="0.25">
      <c r="A63" s="78" t="s">
        <v>220</v>
      </c>
      <c r="B63" s="86">
        <v>2</v>
      </c>
      <c r="C63" s="86">
        <v>2</v>
      </c>
      <c r="D63" s="86">
        <v>2</v>
      </c>
      <c r="E63" s="86">
        <v>2</v>
      </c>
      <c r="F63" s="86">
        <v>2</v>
      </c>
      <c r="G63" s="86">
        <v>2</v>
      </c>
      <c r="H63" s="86">
        <v>2</v>
      </c>
      <c r="I63" s="86">
        <v>2</v>
      </c>
      <c r="J63" s="86">
        <v>2</v>
      </c>
      <c r="K63" s="86">
        <v>2</v>
      </c>
      <c r="L63" s="86">
        <v>2</v>
      </c>
      <c r="M63" s="86">
        <v>2</v>
      </c>
      <c r="N63" s="86">
        <v>2</v>
      </c>
      <c r="O63" s="86">
        <v>2</v>
      </c>
      <c r="P63" s="86">
        <v>2</v>
      </c>
      <c r="Q63" s="86">
        <v>2</v>
      </c>
      <c r="R63" s="86">
        <v>2</v>
      </c>
      <c r="S63" s="86">
        <v>2</v>
      </c>
      <c r="T63" s="86">
        <v>2</v>
      </c>
      <c r="U63" s="86">
        <v>2</v>
      </c>
      <c r="V63" s="86">
        <v>2</v>
      </c>
    </row>
    <row r="64" spans="1:22" ht="2.25" customHeight="1" x14ac:dyDescent="0.25">
      <c r="A64" s="78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ht="2.25" customHeight="1" x14ac:dyDescent="0.25">
      <c r="A65" s="78" t="s">
        <v>206</v>
      </c>
      <c r="B65" s="86">
        <v>0.18969280032858221</v>
      </c>
      <c r="C65" s="86">
        <v>0.29083832477107829</v>
      </c>
      <c r="D65" s="86">
        <v>0.37115776798494637</v>
      </c>
      <c r="E65" s="86">
        <v>0.18658486544289293</v>
      </c>
      <c r="F65" s="86">
        <v>0.27203763721277618</v>
      </c>
      <c r="G65" s="86">
        <v>0.27071477590919285</v>
      </c>
      <c r="H65" s="86">
        <v>0.13490484692865584</v>
      </c>
      <c r="I65" s="86">
        <v>0.27286257515549439</v>
      </c>
      <c r="J65" s="86">
        <v>0.34134290581694404</v>
      </c>
      <c r="K65" s="86">
        <v>0.28404024060007083</v>
      </c>
      <c r="L65" s="86">
        <v>0.353581642631565</v>
      </c>
      <c r="M65" s="86">
        <v>0.18942013481438835</v>
      </c>
      <c r="N65" s="86">
        <v>0.1751995042505311</v>
      </c>
      <c r="O65" s="86">
        <v>0.11629509747125399</v>
      </c>
      <c r="P65" s="86">
        <v>6.5772619637592122E-2</v>
      </c>
      <c r="Q65" s="86">
        <v>0.36128730777726703</v>
      </c>
      <c r="R65" s="86">
        <v>0.28392374693996875</v>
      </c>
      <c r="S65" s="86">
        <v>0.34851081147447116</v>
      </c>
      <c r="T65" s="86">
        <v>0.39271981532130407</v>
      </c>
      <c r="U65" s="86">
        <v>0.3338950804105344</v>
      </c>
      <c r="V65" s="86">
        <v>0.26649367334556889</v>
      </c>
    </row>
    <row r="66" spans="1:22" ht="2.25" customHeight="1" x14ac:dyDescent="0.25">
      <c r="A66" s="78" t="s">
        <v>207</v>
      </c>
      <c r="B66" s="86">
        <v>0.11094310716799408</v>
      </c>
      <c r="C66" s="86">
        <v>0.12287913105226715</v>
      </c>
      <c r="D66" s="86">
        <v>0.1180002301858414</v>
      </c>
      <c r="E66" s="86">
        <v>9.2753971568469956E-2</v>
      </c>
      <c r="F66" s="86">
        <v>0.11161702407104133</v>
      </c>
      <c r="G66" s="86">
        <v>0.14843169802469</v>
      </c>
      <c r="H66" s="86">
        <v>6.3242139549385581E-2</v>
      </c>
      <c r="I66" s="86">
        <v>0.12572787239177668</v>
      </c>
      <c r="J66" s="86">
        <v>0.13184583903095362</v>
      </c>
      <c r="K66" s="86">
        <v>0.11159127618436096</v>
      </c>
      <c r="L66" s="86">
        <v>0.16105960957713725</v>
      </c>
      <c r="M66" s="86">
        <v>0.12499894694426893</v>
      </c>
      <c r="N66" s="86">
        <v>0.11094720416071392</v>
      </c>
      <c r="O66" s="86">
        <v>8.6313395170767818E-2</v>
      </c>
      <c r="P66" s="86">
        <v>7.8528057688312947E-2</v>
      </c>
      <c r="Q66" s="86">
        <v>0.13418600441850626</v>
      </c>
      <c r="R66" s="86">
        <v>0.13408962992910176</v>
      </c>
      <c r="S66" s="86">
        <v>0.14263009252304062</v>
      </c>
      <c r="T66" s="86">
        <v>0.1189036597238896</v>
      </c>
      <c r="U66" s="86">
        <v>0.10743232416968482</v>
      </c>
      <c r="V66" s="86">
        <v>0.14231507305791963</v>
      </c>
    </row>
    <row r="67" spans="1:22" ht="2.25" customHeight="1" x14ac:dyDescent="0.25">
      <c r="A67" s="78" t="s">
        <v>221</v>
      </c>
      <c r="B67" s="86">
        <v>0.30063590749657632</v>
      </c>
      <c r="C67" s="86">
        <v>0.41371745582334546</v>
      </c>
      <c r="D67" s="86">
        <v>0.48915799817078776</v>
      </c>
      <c r="E67" s="86">
        <v>0.27933883701136286</v>
      </c>
      <c r="F67" s="86">
        <v>0.38365466128381753</v>
      </c>
      <c r="G67" s="86">
        <v>0.41914647393388282</v>
      </c>
      <c r="H67" s="86">
        <v>0.19814698647804141</v>
      </c>
      <c r="I67" s="86">
        <v>0.39859044754727108</v>
      </c>
      <c r="J67" s="86">
        <v>0.47318874484789764</v>
      </c>
      <c r="K67" s="86">
        <v>0.39563151678443176</v>
      </c>
      <c r="L67" s="86">
        <v>0.51464125220870227</v>
      </c>
      <c r="M67" s="86">
        <v>0.31441908175865729</v>
      </c>
      <c r="N67" s="86">
        <v>0.28614670841124501</v>
      </c>
      <c r="O67" s="86">
        <v>0.2026084926420218</v>
      </c>
      <c r="P67" s="86">
        <v>0.14430067732590507</v>
      </c>
      <c r="Q67" s="86">
        <v>0.49547331219577329</v>
      </c>
      <c r="R67" s="86">
        <v>0.41801337686907047</v>
      </c>
      <c r="S67" s="86">
        <v>0.49114090399751176</v>
      </c>
      <c r="T67" s="86">
        <v>0.51162347504519368</v>
      </c>
      <c r="U67" s="86">
        <v>0.44132740458021924</v>
      </c>
      <c r="V67" s="86">
        <v>0.40880874640348852</v>
      </c>
    </row>
    <row r="68" spans="1:22" ht="2.25" customHeight="1" x14ac:dyDescent="0.25">
      <c r="A68" s="78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2" ht="2.25" customHeight="1" x14ac:dyDescent="0.25">
      <c r="A69" s="78" t="s">
        <v>200</v>
      </c>
      <c r="B69" s="86">
        <v>7.1100032466194598</v>
      </c>
      <c r="C69" s="86">
        <v>6.8297466393900432</v>
      </c>
      <c r="D69" s="86">
        <v>6.6465240381633741</v>
      </c>
      <c r="E69" s="86">
        <v>7.0420330857037987</v>
      </c>
      <c r="F69" s="86">
        <v>6.767045633322696</v>
      </c>
      <c r="G69" s="86">
        <v>6.7652688814241611</v>
      </c>
      <c r="H69" s="86">
        <v>7.4012990701165942</v>
      </c>
      <c r="I69" s="86">
        <v>6.7376137999282957</v>
      </c>
      <c r="J69" s="86">
        <v>6.7451333661491715</v>
      </c>
      <c r="K69" s="86">
        <v>6.9617106391552648</v>
      </c>
      <c r="L69" s="86">
        <v>6.7533905459462744</v>
      </c>
      <c r="M69" s="86">
        <v>6.4826336175289727</v>
      </c>
      <c r="N69" s="86">
        <v>7.0510876409320229</v>
      </c>
      <c r="O69" s="86">
        <v>7.2932974539244642</v>
      </c>
      <c r="P69" s="86">
        <v>7.0867668727144135</v>
      </c>
      <c r="Q69" s="86">
        <v>6.7478251000286402</v>
      </c>
      <c r="R69" s="86">
        <v>6.7261486389240597</v>
      </c>
      <c r="S69" s="86">
        <v>6.6615205867792744</v>
      </c>
      <c r="T69" s="86">
        <v>6.6777442307620571</v>
      </c>
      <c r="U69" s="86">
        <v>6.9528274896375368</v>
      </c>
      <c r="V69" s="86">
        <v>6.9229511323402919</v>
      </c>
    </row>
    <row r="70" spans="1:22" ht="2.25" customHeight="1" x14ac:dyDescent="0.25">
      <c r="A70" s="78" t="s">
        <v>222</v>
      </c>
      <c r="B70" s="86">
        <v>0.68383977564537002</v>
      </c>
      <c r="C70" s="86">
        <v>0.70050363280631045</v>
      </c>
      <c r="D70" s="86">
        <v>0.70311635464996025</v>
      </c>
      <c r="E70" s="86">
        <v>0.74053323744953437</v>
      </c>
      <c r="F70" s="86">
        <v>0.72157112426089742</v>
      </c>
      <c r="G70" s="86">
        <v>0.71161287589433941</v>
      </c>
      <c r="H70" s="86">
        <v>0.71958923314448908</v>
      </c>
      <c r="I70" s="86">
        <v>0.69719724959544571</v>
      </c>
      <c r="J70" s="86">
        <v>0.69622766726031748</v>
      </c>
      <c r="K70" s="86">
        <v>0.69399934235622696</v>
      </c>
      <c r="L70" s="86">
        <v>0.67138176830310692</v>
      </c>
      <c r="M70" s="86">
        <v>0.89432868449291458</v>
      </c>
      <c r="N70" s="86">
        <v>0.71650514186723158</v>
      </c>
      <c r="O70" s="86">
        <v>0.77070812912506559</v>
      </c>
      <c r="P70" s="86">
        <v>0.8067767868789768</v>
      </c>
      <c r="Q70" s="86">
        <v>0.67258298762596036</v>
      </c>
      <c r="R70" s="86">
        <v>0.69078035662821513</v>
      </c>
      <c r="S70" s="86">
        <v>0.68346048891817268</v>
      </c>
      <c r="T70" s="86">
        <v>0.68685692073875926</v>
      </c>
      <c r="U70" s="86">
        <v>0.71045884340119991</v>
      </c>
      <c r="V70" s="86">
        <v>0.69532443699871394</v>
      </c>
    </row>
    <row r="71" spans="1:22" ht="2.25" customHeight="1" x14ac:dyDescent="0.25">
      <c r="A71" s="78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1:22" ht="2.25" customHeight="1" x14ac:dyDescent="0.25">
      <c r="A72" s="78" t="s">
        <v>223</v>
      </c>
      <c r="B72" s="86">
        <v>1.8556108404623097</v>
      </c>
      <c r="C72" s="86">
        <v>1.7188796935679127</v>
      </c>
      <c r="D72" s="86">
        <v>1.7714600325294498</v>
      </c>
      <c r="E72" s="86">
        <v>1.7642493451171615</v>
      </c>
      <c r="F72" s="86">
        <v>1.7648452723540549</v>
      </c>
      <c r="G72" s="86">
        <v>1.784619489568761</v>
      </c>
      <c r="H72" s="86">
        <v>1.8700932393261958</v>
      </c>
      <c r="I72" s="86">
        <v>1.7691326573815214</v>
      </c>
      <c r="J72" s="86">
        <v>1.7734148261650569</v>
      </c>
      <c r="K72" s="86">
        <v>1.8156481204976016</v>
      </c>
      <c r="L72" s="86">
        <v>1.8281509855879416</v>
      </c>
      <c r="M72" s="86">
        <v>1.7099669423021637</v>
      </c>
      <c r="N72" s="86">
        <v>1.8052672052920142</v>
      </c>
      <c r="O72" s="86">
        <v>1.7953571141504459</v>
      </c>
      <c r="P72" s="86">
        <v>1.7624228103940414</v>
      </c>
      <c r="Q72" s="86">
        <v>1.7993219862881937</v>
      </c>
      <c r="R72" s="86">
        <v>1.7897881528622215</v>
      </c>
      <c r="S72" s="86">
        <v>1.802016141007269</v>
      </c>
      <c r="T72" s="86">
        <v>1.797326934220167</v>
      </c>
      <c r="U72" s="86">
        <v>1.7972165286728212</v>
      </c>
      <c r="V72" s="86">
        <v>1.8074550461261225</v>
      </c>
    </row>
    <row r="73" spans="1:22" ht="2.25" customHeight="1" x14ac:dyDescent="0.25">
      <c r="A73" s="78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1:22" ht="2.25" customHeight="1" x14ac:dyDescent="0.25">
      <c r="A74" s="78" t="s">
        <v>224</v>
      </c>
      <c r="B74" s="86">
        <v>0.30063590749657632</v>
      </c>
      <c r="C74" s="86">
        <v>0.41371745582334546</v>
      </c>
      <c r="D74" s="86">
        <v>0.48915799817078776</v>
      </c>
      <c r="E74" s="86">
        <v>0.27933883701136286</v>
      </c>
      <c r="F74" s="86">
        <v>0.38365466128381753</v>
      </c>
      <c r="G74" s="86">
        <v>0.41914647393388282</v>
      </c>
      <c r="H74" s="86">
        <v>0.19814698647804141</v>
      </c>
      <c r="I74" s="86">
        <v>0.39859044754727108</v>
      </c>
      <c r="J74" s="86">
        <v>0.47318874484789764</v>
      </c>
      <c r="K74" s="86">
        <v>0.39563151678443176</v>
      </c>
      <c r="L74" s="86">
        <v>0.51464125220870227</v>
      </c>
      <c r="M74" s="86">
        <v>0.31441908175865729</v>
      </c>
      <c r="N74" s="86">
        <v>0.28614670841124501</v>
      </c>
      <c r="O74" s="86">
        <v>0.2026084926420218</v>
      </c>
      <c r="P74" s="86">
        <v>0.14430067732590507</v>
      </c>
      <c r="Q74" s="86">
        <v>0.49547331219577329</v>
      </c>
      <c r="R74" s="86">
        <v>0.41801337686907047</v>
      </c>
      <c r="S74" s="86">
        <v>0.49114090399751176</v>
      </c>
      <c r="T74" s="86">
        <v>0.51162347504519368</v>
      </c>
      <c r="U74" s="86">
        <v>0.44132740458021924</v>
      </c>
      <c r="V74" s="86">
        <v>0.40880874640348852</v>
      </c>
    </row>
    <row r="75" spans="1:22" ht="2.25" customHeight="1" x14ac:dyDescent="0.25">
      <c r="A75" s="78" t="s">
        <v>225</v>
      </c>
      <c r="B75" s="86">
        <v>2</v>
      </c>
      <c r="C75" s="86">
        <v>2</v>
      </c>
      <c r="D75" s="86">
        <v>2</v>
      </c>
      <c r="E75" s="86">
        <v>2</v>
      </c>
      <c r="F75" s="86">
        <v>2</v>
      </c>
      <c r="G75" s="86">
        <v>2</v>
      </c>
      <c r="H75" s="86">
        <v>2</v>
      </c>
      <c r="I75" s="86">
        <v>2</v>
      </c>
      <c r="J75" s="86">
        <v>2</v>
      </c>
      <c r="K75" s="86">
        <v>2</v>
      </c>
      <c r="L75" s="86">
        <v>2</v>
      </c>
      <c r="M75" s="86">
        <v>1.9999999999999987</v>
      </c>
      <c r="N75" s="86">
        <v>2</v>
      </c>
      <c r="O75" s="86">
        <v>2</v>
      </c>
      <c r="P75" s="86">
        <v>2</v>
      </c>
      <c r="Q75" s="86">
        <v>2</v>
      </c>
      <c r="R75" s="86">
        <v>2</v>
      </c>
      <c r="S75" s="86">
        <v>2</v>
      </c>
      <c r="T75" s="86">
        <v>2</v>
      </c>
      <c r="U75" s="86">
        <v>2</v>
      </c>
      <c r="V75" s="86">
        <v>2</v>
      </c>
    </row>
    <row r="76" spans="1:22" ht="2.25" customHeight="1" x14ac:dyDescent="0.25">
      <c r="A76" s="78" t="s">
        <v>226</v>
      </c>
      <c r="B76" s="86">
        <v>0.14438915953769027</v>
      </c>
      <c r="C76" s="86">
        <v>0.2811203064320873</v>
      </c>
      <c r="D76" s="86">
        <v>0.22853996747055016</v>
      </c>
      <c r="E76" s="86">
        <v>0.23575065488283853</v>
      </c>
      <c r="F76" s="86">
        <v>0.23515472764594514</v>
      </c>
      <c r="G76" s="86">
        <v>0.21538051043123896</v>
      </c>
      <c r="H76" s="86">
        <v>0.12990676067380424</v>
      </c>
      <c r="I76" s="86">
        <v>0.23086734261847863</v>
      </c>
      <c r="J76" s="86">
        <v>0.22658517383494314</v>
      </c>
      <c r="K76" s="86">
        <v>0.1843518795023984</v>
      </c>
      <c r="L76" s="86">
        <v>0.17184901441205835</v>
      </c>
      <c r="M76" s="86">
        <v>0.29003305769783494</v>
      </c>
      <c r="N76" s="86">
        <v>0.19473279470798577</v>
      </c>
      <c r="O76" s="86">
        <v>0.20464288584955415</v>
      </c>
      <c r="P76" s="86">
        <v>0.23757718960595864</v>
      </c>
      <c r="Q76" s="86">
        <v>0.20067801371180627</v>
      </c>
      <c r="R76" s="86">
        <v>0.21021184713777852</v>
      </c>
      <c r="S76" s="86">
        <v>0.19798385899273097</v>
      </c>
      <c r="T76" s="86">
        <v>0.20267306577983302</v>
      </c>
      <c r="U76" s="86">
        <v>0.20278347132717878</v>
      </c>
      <c r="V76" s="86">
        <v>0.19254495387387749</v>
      </c>
    </row>
    <row r="77" spans="1:22" ht="2.25" customHeight="1" x14ac:dyDescent="0.25">
      <c r="A77" s="78" t="s">
        <v>201</v>
      </c>
      <c r="B77" s="86">
        <v>8.9410011635275691E-2</v>
      </c>
      <c r="C77" s="86">
        <v>0.11817530972673146</v>
      </c>
      <c r="D77" s="86">
        <v>0.11941654604788375</v>
      </c>
      <c r="E77" s="86">
        <v>0.11066364459829697</v>
      </c>
      <c r="F77" s="86">
        <v>0.13225332505369344</v>
      </c>
      <c r="G77" s="86">
        <v>0.13923868763476366</v>
      </c>
      <c r="H77" s="86">
        <v>1.5175670517703278E-2</v>
      </c>
      <c r="I77" s="86">
        <v>0.12858801327787994</v>
      </c>
      <c r="J77" s="86">
        <v>0.1559935562893274</v>
      </c>
      <c r="K77" s="86">
        <v>0.11111443547645165</v>
      </c>
      <c r="L77" s="86">
        <v>0.13691090972124578</v>
      </c>
      <c r="M77" s="86">
        <v>0.11759536196350065</v>
      </c>
      <c r="N77" s="86">
        <v>0.11745546365411373</v>
      </c>
      <c r="O77" s="86">
        <v>4.1312158820899156E-2</v>
      </c>
      <c r="P77" s="86">
        <v>2.7619307673483862E-2</v>
      </c>
      <c r="Q77" s="86">
        <v>0.15575327522624771</v>
      </c>
      <c r="R77" s="86">
        <v>0.16719965395684613</v>
      </c>
      <c r="S77" s="86">
        <v>0.13953544635696322</v>
      </c>
      <c r="T77" s="86">
        <v>0.11829800400911068</v>
      </c>
      <c r="U77" s="86">
        <v>0.13289995611476427</v>
      </c>
      <c r="V77" s="86">
        <v>0.12137350718641937</v>
      </c>
    </row>
    <row r="78" spans="1:22" ht="2.25" customHeight="1" x14ac:dyDescent="0.25">
      <c r="A78" s="7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ht="2.25" customHeight="1" x14ac:dyDescent="0.25">
      <c r="A79" s="81" t="s">
        <v>227</v>
      </c>
      <c r="B79" s="86">
        <v>8.4072319380498257</v>
      </c>
      <c r="C79" s="86">
        <v>8.0539770801598412</v>
      </c>
      <c r="D79" s="86">
        <v>7.8243195665192715</v>
      </c>
      <c r="E79" s="86">
        <v>8.3165909078265656</v>
      </c>
      <c r="F79" s="86">
        <v>8.0110207186181608</v>
      </c>
      <c r="G79" s="86">
        <v>7.9880783477083286</v>
      </c>
      <c r="H79" s="86">
        <v>8.731068963911941</v>
      </c>
      <c r="I79" s="86">
        <v>7.9631522439039575</v>
      </c>
      <c r="J79" s="86">
        <v>7.9357099754868017</v>
      </c>
      <c r="K79" s="86">
        <v>8.1973288932133865</v>
      </c>
      <c r="L79" s="86">
        <v>7.9212908883017654</v>
      </c>
      <c r="M79" s="86">
        <v>7.5814990493090981</v>
      </c>
      <c r="N79" s="86">
        <v>8.3410930214600327</v>
      </c>
      <c r="O79" s="86">
        <v>8.6236827061969414</v>
      </c>
      <c r="P79" s="86">
        <v>8.4778934118549056</v>
      </c>
      <c r="Q79" s="86">
        <v>7.9468384839527868</v>
      </c>
      <c r="R79" s="86">
        <v>7.914065887628527</v>
      </c>
      <c r="S79" s="86">
        <v>7.8597252177477559</v>
      </c>
      <c r="T79" s="86">
        <v>7.8452697289314024</v>
      </c>
      <c r="U79" s="86">
        <v>8.1272495438418577</v>
      </c>
      <c r="V79" s="86">
        <v>8.1641800484371103</v>
      </c>
    </row>
    <row r="80" spans="1:22" ht="2.25" customHeight="1" x14ac:dyDescent="0.25">
      <c r="A80" s="81" t="s">
        <v>228</v>
      </c>
      <c r="B80" s="49">
        <v>1.0108824658366249</v>
      </c>
      <c r="C80" s="49">
        <v>1.4124024539547602</v>
      </c>
      <c r="D80" s="49">
        <v>1.5736183966529913</v>
      </c>
      <c r="E80" s="49">
        <v>1.0954512130970435</v>
      </c>
      <c r="F80" s="49">
        <v>1.3755095753333351</v>
      </c>
      <c r="G80" s="49">
        <v>1.3808329236860852</v>
      </c>
      <c r="H80" s="49">
        <v>0.7135114738126086</v>
      </c>
      <c r="I80" s="49">
        <v>1.4689356578079005</v>
      </c>
      <c r="J80" s="49">
        <v>1.4294524727771594</v>
      </c>
      <c r="K80" s="49">
        <v>1.1904313509814211</v>
      </c>
      <c r="L80" s="49">
        <v>1.4407876819074206</v>
      </c>
      <c r="M80" s="49">
        <v>1.400402662030187</v>
      </c>
      <c r="N80" s="49">
        <v>1.0527955315328674</v>
      </c>
      <c r="O80" s="49">
        <v>0.7764350636624644</v>
      </c>
      <c r="P80" s="49">
        <v>0.94328232305405268</v>
      </c>
      <c r="Q80" s="49">
        <v>1.4132420071043788</v>
      </c>
      <c r="R80" s="49">
        <v>1.4812912460398719</v>
      </c>
      <c r="S80" s="49">
        <v>1.5066227433803601</v>
      </c>
      <c r="T80" s="49">
        <v>1.5441278170516128</v>
      </c>
      <c r="U80" s="49">
        <v>1.2247190122148455</v>
      </c>
      <c r="V80" s="49">
        <v>1.2107280422905933</v>
      </c>
    </row>
    <row r="81" spans="1:22" ht="2.25" customHeight="1" x14ac:dyDescent="0.25">
      <c r="A81" s="81" t="s">
        <v>229</v>
      </c>
      <c r="B81" s="49">
        <v>3.2606982559136508</v>
      </c>
      <c r="C81" s="49">
        <v>3.0497182126675733</v>
      </c>
      <c r="D81" s="49">
        <v>2.9939234508374049</v>
      </c>
      <c r="E81" s="49">
        <v>3.3405618711381995</v>
      </c>
      <c r="F81" s="49">
        <v>3.1145663730629605</v>
      </c>
      <c r="G81" s="49">
        <v>3.103966671819423</v>
      </c>
      <c r="H81" s="49">
        <v>3.6023463935689386</v>
      </c>
      <c r="I81" s="49">
        <v>3.005706387592388</v>
      </c>
      <c r="J81" s="49">
        <v>3.0074027982553364</v>
      </c>
      <c r="K81" s="49">
        <v>3.1649678421539043</v>
      </c>
      <c r="L81" s="49">
        <v>2.9665950743452942</v>
      </c>
      <c r="M81" s="49">
        <v>3.701648026472085</v>
      </c>
      <c r="N81" s="49">
        <v>3.2882479759451062</v>
      </c>
      <c r="O81" s="49">
        <v>3.6845795294455477</v>
      </c>
      <c r="P81" s="49">
        <v>3.6867492128864909</v>
      </c>
      <c r="Q81" s="49">
        <v>2.9415569985991796</v>
      </c>
      <c r="R81" s="49">
        <v>2.9591637265767723</v>
      </c>
      <c r="S81" s="49">
        <v>2.9518664189898236</v>
      </c>
      <c r="T81" s="49">
        <v>2.9701267862047622</v>
      </c>
      <c r="U81" s="49">
        <v>3.1760397091399457</v>
      </c>
      <c r="V81" s="49">
        <v>3.1551219585018813</v>
      </c>
    </row>
    <row r="82" spans="1:22" ht="2.25" customHeight="1" x14ac:dyDescent="0.25">
      <c r="A82" s="87" t="s">
        <v>230</v>
      </c>
      <c r="B82" s="49">
        <v>-1.472742839275931</v>
      </c>
      <c r="C82" s="49">
        <v>-1.3691734397771798</v>
      </c>
      <c r="D82" s="49">
        <v>-1.307125049593846</v>
      </c>
      <c r="E82" s="49">
        <v>-1.4678564809566097</v>
      </c>
      <c r="F82" s="49">
        <v>-1.3934255238094635</v>
      </c>
      <c r="G82" s="49">
        <v>-1.4788463512365062</v>
      </c>
      <c r="H82" s="49">
        <v>-1.4889893019525728</v>
      </c>
      <c r="I82" s="49">
        <v>-1.3129264104804663</v>
      </c>
      <c r="J82" s="49">
        <v>-1.4465528690967622</v>
      </c>
      <c r="K82" s="49">
        <v>-1.4579030930238575</v>
      </c>
      <c r="L82" s="49">
        <v>-1.4541700452331698</v>
      </c>
      <c r="M82" s="49">
        <v>-1.5065120485559114</v>
      </c>
      <c r="N82" s="49">
        <v>-1.5065461754143559</v>
      </c>
      <c r="O82" s="49">
        <v>-1.6166202356468768</v>
      </c>
      <c r="P82" s="49">
        <v>-1.4980649715731102</v>
      </c>
      <c r="Q82" s="49">
        <v>-1.4452109995704285</v>
      </c>
      <c r="R82" s="49">
        <v>-1.3455415817000438</v>
      </c>
      <c r="S82" s="49">
        <v>-1.3960436706062191</v>
      </c>
      <c r="T82" s="49">
        <v>-1.3175147857827147</v>
      </c>
      <c r="U82" s="49">
        <v>-1.4914970585531779</v>
      </c>
      <c r="V82" s="49">
        <v>-1.5347956771623357</v>
      </c>
    </row>
    <row r="83" spans="1:22" x14ac:dyDescent="0.25">
      <c r="A83" s="81" t="s">
        <v>231</v>
      </c>
      <c r="B83" s="49">
        <v>0.1098547008717283</v>
      </c>
      <c r="C83" s="49">
        <v>9.0604186878914614E-3</v>
      </c>
      <c r="D83" s="49">
        <v>-5.5655116525010484E-2</v>
      </c>
      <c r="E83" s="49">
        <v>8.1390874518481107E-2</v>
      </c>
      <c r="F83" s="49">
        <v>6.4410462342473385E-2</v>
      </c>
      <c r="G83" s="49">
        <v>0.13546313021621142</v>
      </c>
      <c r="H83" s="49">
        <v>1.3348958121106192E-2</v>
      </c>
      <c r="I83" s="49">
        <v>6.1437800893193457E-2</v>
      </c>
      <c r="J83" s="49">
        <v>4.1220313930114591E-2</v>
      </c>
      <c r="K83" s="49">
        <v>4.5033447624639351E-2</v>
      </c>
      <c r="L83" s="49">
        <v>8.4265462283557316E-2</v>
      </c>
      <c r="M83" s="49">
        <v>0.10398362180082843</v>
      </c>
      <c r="N83" s="49">
        <v>0.15834606166706386</v>
      </c>
      <c r="O83" s="49">
        <v>0.11345471970499718</v>
      </c>
      <c r="P83" s="49">
        <v>0.13822397762256808</v>
      </c>
      <c r="Q83" s="49">
        <v>4.8115196637376123E-2</v>
      </c>
      <c r="R83" s="49">
        <v>8.3649698543291739E-2</v>
      </c>
      <c r="S83" s="49">
        <v>5.5265481435177226E-2</v>
      </c>
      <c r="T83" s="49">
        <v>-7.1225613966978768E-2</v>
      </c>
      <c r="U83" s="49">
        <v>-1.674485991063659E-3</v>
      </c>
      <c r="V83" s="49">
        <v>0.13379294977891235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Legend</vt:lpstr>
      <vt:lpstr>S2A</vt:lpstr>
      <vt:lpstr>S2B</vt:lpstr>
      <vt:lpstr>S2C</vt:lpstr>
      <vt:lpstr>S2D</vt:lpstr>
      <vt:lpstr>S2E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Quintini</dc:creator>
  <cp:lastModifiedBy>baptiste</cp:lastModifiedBy>
  <dcterms:created xsi:type="dcterms:W3CDTF">2019-05-01T04:40:08Z</dcterms:created>
  <dcterms:modified xsi:type="dcterms:W3CDTF">2020-06-06T15:18:04Z</dcterms:modified>
</cp:coreProperties>
</file>