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dour\Documents\Maitrise Recherche Génie Géologique UQAC\9.0 Rédaction Mémoire\2022-12-10 - Corrections dépôt final\Annexes électroniques\"/>
    </mc:Choice>
  </mc:AlternateContent>
  <xr:revisionPtr revIDLastSave="0" documentId="13_ncr:1_{AF39B9D6-099A-4CE1-809D-7A9B85954154}" xr6:coauthVersionLast="47" xr6:coauthVersionMax="47" xr10:uidLastSave="{00000000-0000-0000-0000-000000000000}"/>
  <bookViews>
    <workbookView xWindow="-28920" yWindow="-120" windowWidth="29040" windowHeight="16440" activeTab="1" xr2:uid="{58305890-7BD3-43B3-B536-8C4EF0764777}"/>
  </bookViews>
  <sheets>
    <sheet name="Annexe E3A. QA-QC Pyrite" sheetId="19" r:id="rId1"/>
    <sheet name="Annexe E3B. Données  Pyrite" sheetId="8" r:id="rId2"/>
    <sheet name="Données littérature" sheetId="18" r:id="rId3"/>
  </sheets>
  <definedNames>
    <definedName name="_xlnm._FilterDatabase" localSheetId="1" hidden="1">'Annexe E3B. Données  Pyrite'!$A$2:$BI$320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84" i="19" l="1"/>
  <c r="AB84" i="19"/>
  <c r="AA84" i="19"/>
  <c r="Z84" i="19"/>
  <c r="Y84" i="19"/>
  <c r="X84" i="19"/>
  <c r="W84" i="19"/>
  <c r="V84" i="19"/>
  <c r="U84" i="19"/>
  <c r="T84" i="19"/>
  <c r="S84" i="19"/>
  <c r="R84" i="19"/>
  <c r="Q84" i="19"/>
  <c r="P84" i="19"/>
  <c r="O84" i="19"/>
  <c r="N84" i="19"/>
  <c r="M84" i="19"/>
  <c r="L84" i="19"/>
  <c r="K84" i="19"/>
  <c r="J84" i="19"/>
  <c r="I84" i="19"/>
  <c r="H84" i="19"/>
  <c r="G84" i="19"/>
  <c r="F84" i="19"/>
  <c r="E84" i="19"/>
  <c r="D84" i="19"/>
  <c r="C84" i="19"/>
  <c r="B84" i="19"/>
  <c r="AC83" i="19"/>
  <c r="AC86" i="19" s="1"/>
  <c r="AC87" i="19" s="1"/>
  <c r="AB83" i="19"/>
  <c r="AB86" i="19" s="1"/>
  <c r="AB87" i="19" s="1"/>
  <c r="AA83" i="19"/>
  <c r="AA86" i="19" s="1"/>
  <c r="AA87" i="19" s="1"/>
  <c r="Z83" i="19"/>
  <c r="Z86" i="19" s="1"/>
  <c r="Z87" i="19" s="1"/>
  <c r="Y83" i="19"/>
  <c r="Y86" i="19" s="1"/>
  <c r="Y87" i="19" s="1"/>
  <c r="X83" i="19"/>
  <c r="W83" i="19"/>
  <c r="W86" i="19" s="1"/>
  <c r="W87" i="19" s="1"/>
  <c r="V83" i="19"/>
  <c r="V86" i="19" s="1"/>
  <c r="V87" i="19" s="1"/>
  <c r="U83" i="19"/>
  <c r="U86" i="19" s="1"/>
  <c r="U87" i="19" s="1"/>
  <c r="T83" i="19"/>
  <c r="T86" i="19" s="1"/>
  <c r="T87" i="19" s="1"/>
  <c r="S83" i="19"/>
  <c r="S86" i="19" s="1"/>
  <c r="S87" i="19" s="1"/>
  <c r="R83" i="19"/>
  <c r="R86" i="19" s="1"/>
  <c r="R87" i="19" s="1"/>
  <c r="Q83" i="19"/>
  <c r="Q86" i="19" s="1"/>
  <c r="Q87" i="19" s="1"/>
  <c r="P83" i="19"/>
  <c r="P86" i="19" s="1"/>
  <c r="P87" i="19" s="1"/>
  <c r="O83" i="19"/>
  <c r="O86" i="19" s="1"/>
  <c r="O87" i="19" s="1"/>
  <c r="N83" i="19"/>
  <c r="N86" i="19" s="1"/>
  <c r="N87" i="19" s="1"/>
  <c r="M83" i="19"/>
  <c r="M86" i="19" s="1"/>
  <c r="M87" i="19" s="1"/>
  <c r="L83" i="19"/>
  <c r="L86" i="19" s="1"/>
  <c r="L87" i="19" s="1"/>
  <c r="K83" i="19"/>
  <c r="K86" i="19" s="1"/>
  <c r="K87" i="19" s="1"/>
  <c r="J83" i="19"/>
  <c r="J86" i="19" s="1"/>
  <c r="J87" i="19" s="1"/>
  <c r="I83" i="19"/>
  <c r="I86" i="19" s="1"/>
  <c r="I87" i="19" s="1"/>
  <c r="H83" i="19"/>
  <c r="H86" i="19" s="1"/>
  <c r="H87" i="19" s="1"/>
  <c r="G83" i="19"/>
  <c r="G86" i="19" s="1"/>
  <c r="G87" i="19" s="1"/>
  <c r="F83" i="19"/>
  <c r="F86" i="19" s="1"/>
  <c r="F87" i="19" s="1"/>
  <c r="E83" i="19"/>
  <c r="E86" i="19" s="1"/>
  <c r="E87" i="19" s="1"/>
  <c r="D83" i="19"/>
  <c r="D86" i="19" s="1"/>
  <c r="D87" i="19" s="1"/>
  <c r="C83" i="19"/>
  <c r="C86" i="19" s="1"/>
  <c r="C87" i="19" s="1"/>
  <c r="B83" i="19"/>
  <c r="B86" i="19" s="1"/>
  <c r="B87" i="19" s="1"/>
  <c r="AC70" i="19"/>
  <c r="AB70" i="19"/>
  <c r="AA70" i="19"/>
  <c r="Z70" i="19"/>
  <c r="Y70" i="19"/>
  <c r="W70" i="19"/>
  <c r="V70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F70" i="19"/>
  <c r="E70" i="19"/>
  <c r="D70" i="19"/>
  <c r="C70" i="19"/>
  <c r="B70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AC57" i="19"/>
  <c r="AB57" i="19"/>
  <c r="AB60" i="19" s="1"/>
  <c r="AB61" i="19" s="1"/>
  <c r="AA57" i="19"/>
  <c r="Z57" i="19"/>
  <c r="Z59" i="19" s="1"/>
  <c r="Y57" i="19"/>
  <c r="Y60" i="19" s="1"/>
  <c r="Y61" i="19" s="1"/>
  <c r="X57" i="19"/>
  <c r="W57" i="19"/>
  <c r="V57" i="19"/>
  <c r="V60" i="19" s="1"/>
  <c r="V61" i="19" s="1"/>
  <c r="U57" i="19"/>
  <c r="U60" i="19" s="1"/>
  <c r="U61" i="19" s="1"/>
  <c r="T57" i="19"/>
  <c r="T60" i="19" s="1"/>
  <c r="T61" i="19" s="1"/>
  <c r="S57" i="19"/>
  <c r="S60" i="19" s="1"/>
  <c r="S61" i="19" s="1"/>
  <c r="R57" i="19"/>
  <c r="R59" i="19" s="1"/>
  <c r="Q57" i="19"/>
  <c r="Q60" i="19" s="1"/>
  <c r="Q61" i="19" s="1"/>
  <c r="P57" i="19"/>
  <c r="P60" i="19" s="1"/>
  <c r="P61" i="19" s="1"/>
  <c r="O57" i="19"/>
  <c r="O60" i="19" s="1"/>
  <c r="O61" i="19" s="1"/>
  <c r="N57" i="19"/>
  <c r="N60" i="19" s="1"/>
  <c r="N61" i="19" s="1"/>
  <c r="M57" i="19"/>
  <c r="M60" i="19" s="1"/>
  <c r="M61" i="19" s="1"/>
  <c r="L57" i="19"/>
  <c r="L60" i="19" s="1"/>
  <c r="L61" i="19" s="1"/>
  <c r="K57" i="19"/>
  <c r="K60" i="19" s="1"/>
  <c r="K61" i="19" s="1"/>
  <c r="J57" i="19"/>
  <c r="J59" i="19" s="1"/>
  <c r="I57" i="19"/>
  <c r="H57" i="19"/>
  <c r="H60" i="19" s="1"/>
  <c r="H61" i="19" s="1"/>
  <c r="G57" i="19"/>
  <c r="G60" i="19" s="1"/>
  <c r="G61" i="19" s="1"/>
  <c r="F57" i="19"/>
  <c r="F60" i="19" s="1"/>
  <c r="F61" i="19" s="1"/>
  <c r="E57" i="19"/>
  <c r="E60" i="19" s="1"/>
  <c r="E61" i="19" s="1"/>
  <c r="D57" i="19"/>
  <c r="D60" i="19" s="1"/>
  <c r="D61" i="19" s="1"/>
  <c r="C57" i="19"/>
  <c r="C60" i="19" s="1"/>
  <c r="C61" i="19" s="1"/>
  <c r="B57" i="19"/>
  <c r="B59" i="19" s="1"/>
  <c r="AB41" i="19"/>
  <c r="Y41" i="19"/>
  <c r="V41" i="19"/>
  <c r="U41" i="19"/>
  <c r="T41" i="19"/>
  <c r="S41" i="19"/>
  <c r="Q41" i="19"/>
  <c r="P41" i="19"/>
  <c r="O41" i="19"/>
  <c r="N41" i="19"/>
  <c r="M41" i="19"/>
  <c r="L41" i="19"/>
  <c r="K41" i="19"/>
  <c r="H41" i="19"/>
  <c r="G41" i="19"/>
  <c r="F41" i="19"/>
  <c r="E41" i="19"/>
  <c r="D41" i="19"/>
  <c r="C41" i="19"/>
  <c r="B41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AC29" i="19"/>
  <c r="AC32" i="19" s="1"/>
  <c r="AC33" i="19" s="1"/>
  <c r="AB29" i="19"/>
  <c r="AB32" i="19" s="1"/>
  <c r="AB33" i="19" s="1"/>
  <c r="AA29" i="19"/>
  <c r="AA32" i="19" s="1"/>
  <c r="AA33" i="19" s="1"/>
  <c r="Z29" i="19"/>
  <c r="Z32" i="19" s="1"/>
  <c r="Z33" i="19" s="1"/>
  <c r="Y29" i="19"/>
  <c r="Y32" i="19" s="1"/>
  <c r="Y33" i="19" s="1"/>
  <c r="X29" i="19"/>
  <c r="X32" i="19" s="1"/>
  <c r="X33" i="19" s="1"/>
  <c r="W29" i="19"/>
  <c r="W32" i="19" s="1"/>
  <c r="W33" i="19" s="1"/>
  <c r="V29" i="19"/>
  <c r="V32" i="19" s="1"/>
  <c r="V33" i="19" s="1"/>
  <c r="U29" i="19"/>
  <c r="U32" i="19" s="1"/>
  <c r="U33" i="19" s="1"/>
  <c r="T29" i="19"/>
  <c r="T32" i="19" s="1"/>
  <c r="T33" i="19" s="1"/>
  <c r="S29" i="19"/>
  <c r="S32" i="19" s="1"/>
  <c r="S33" i="19" s="1"/>
  <c r="R29" i="19"/>
  <c r="R31" i="19" s="1"/>
  <c r="Q29" i="19"/>
  <c r="Q32" i="19" s="1"/>
  <c r="Q33" i="19" s="1"/>
  <c r="P29" i="19"/>
  <c r="P32" i="19" s="1"/>
  <c r="P33" i="19" s="1"/>
  <c r="O29" i="19"/>
  <c r="O32" i="19" s="1"/>
  <c r="O33" i="19" s="1"/>
  <c r="N29" i="19"/>
  <c r="N32" i="19" s="1"/>
  <c r="N33" i="19" s="1"/>
  <c r="M29" i="19"/>
  <c r="M32" i="19" s="1"/>
  <c r="M33" i="19" s="1"/>
  <c r="L29" i="19"/>
  <c r="L32" i="19" s="1"/>
  <c r="L33" i="19" s="1"/>
  <c r="K29" i="19"/>
  <c r="K32" i="19" s="1"/>
  <c r="K33" i="19" s="1"/>
  <c r="J29" i="19"/>
  <c r="J32" i="19" s="1"/>
  <c r="J33" i="19" s="1"/>
  <c r="I29" i="19"/>
  <c r="I32" i="19" s="1"/>
  <c r="I33" i="19" s="1"/>
  <c r="H29" i="19"/>
  <c r="H32" i="19" s="1"/>
  <c r="H33" i="19" s="1"/>
  <c r="G29" i="19"/>
  <c r="G32" i="19" s="1"/>
  <c r="G33" i="19" s="1"/>
  <c r="F29" i="19"/>
  <c r="F32" i="19" s="1"/>
  <c r="F33" i="19" s="1"/>
  <c r="E29" i="19"/>
  <c r="E32" i="19" s="1"/>
  <c r="E33" i="19" s="1"/>
  <c r="D29" i="19"/>
  <c r="D32" i="19" s="1"/>
  <c r="D33" i="19" s="1"/>
  <c r="C29" i="19"/>
  <c r="C32" i="19" s="1"/>
  <c r="C33" i="19" s="1"/>
  <c r="B29" i="19"/>
  <c r="B32" i="19" s="1"/>
  <c r="B33" i="19" s="1"/>
  <c r="AC6" i="19"/>
  <c r="AB6" i="19"/>
  <c r="Z6" i="19"/>
  <c r="Y6" i="19"/>
  <c r="X6" i="19"/>
  <c r="W6" i="19"/>
  <c r="V6" i="19"/>
  <c r="U6" i="19"/>
  <c r="T6" i="19"/>
  <c r="S6" i="19"/>
  <c r="R6" i="19"/>
  <c r="P6" i="19"/>
  <c r="O6" i="19"/>
  <c r="N6" i="19"/>
  <c r="M6" i="19"/>
  <c r="L6" i="19"/>
  <c r="K6" i="19"/>
  <c r="I6" i="19"/>
  <c r="H6" i="19"/>
  <c r="G6" i="19"/>
  <c r="F6" i="19"/>
  <c r="E6" i="19"/>
  <c r="D6" i="19"/>
  <c r="C6" i="19"/>
  <c r="B6" i="19"/>
  <c r="F59" i="19" l="1"/>
  <c r="N59" i="19"/>
  <c r="V59" i="19"/>
  <c r="I85" i="19"/>
  <c r="Q85" i="19"/>
  <c r="Y85" i="19"/>
  <c r="G59" i="19"/>
  <c r="O59" i="19"/>
  <c r="W59" i="19"/>
  <c r="B85" i="19"/>
  <c r="J85" i="19"/>
  <c r="R85" i="19"/>
  <c r="Z85" i="19"/>
  <c r="E31" i="19"/>
  <c r="M31" i="19"/>
  <c r="U31" i="19"/>
  <c r="AC31" i="19"/>
  <c r="F31" i="19"/>
  <c r="N31" i="19"/>
  <c r="V31" i="19"/>
  <c r="G31" i="19"/>
  <c r="O31" i="19"/>
  <c r="W31" i="19"/>
  <c r="H59" i="19"/>
  <c r="P59" i="19"/>
  <c r="X59" i="19"/>
  <c r="H31" i="19"/>
  <c r="P31" i="19"/>
  <c r="X31" i="19"/>
  <c r="I59" i="19"/>
  <c r="Q59" i="19"/>
  <c r="Y59" i="19"/>
  <c r="D85" i="19"/>
  <c r="L85" i="19"/>
  <c r="T85" i="19"/>
  <c r="AB85" i="19"/>
  <c r="I31" i="19"/>
  <c r="Q31" i="19"/>
  <c r="Y31" i="19"/>
  <c r="E85" i="19"/>
  <c r="M85" i="19"/>
  <c r="U85" i="19"/>
  <c r="AC85" i="19"/>
  <c r="C59" i="19"/>
  <c r="K59" i="19"/>
  <c r="S59" i="19"/>
  <c r="AA59" i="19"/>
  <c r="F85" i="19"/>
  <c r="N85" i="19"/>
  <c r="V85" i="19"/>
  <c r="C31" i="19"/>
  <c r="K31" i="19"/>
  <c r="S31" i="19"/>
  <c r="AA31" i="19"/>
  <c r="D59" i="19"/>
  <c r="L59" i="19"/>
  <c r="T59" i="19"/>
  <c r="AB59" i="19"/>
  <c r="G85" i="19"/>
  <c r="O85" i="19"/>
  <c r="W85" i="19"/>
  <c r="D31" i="19"/>
  <c r="L31" i="19"/>
  <c r="T31" i="19"/>
  <c r="AB31" i="19"/>
  <c r="E59" i="19"/>
  <c r="M59" i="19"/>
  <c r="U59" i="19"/>
  <c r="AC59" i="19"/>
  <c r="H85" i="19"/>
  <c r="P85" i="19"/>
  <c r="X85" i="19"/>
  <c r="K85" i="19"/>
  <c r="B31" i="19"/>
  <c r="Z31" i="19"/>
  <c r="S85" i="19"/>
  <c r="J31" i="19"/>
  <c r="AA85" i="19"/>
  <c r="C85" i="19"/>
  <c r="R32" i="19"/>
  <c r="R33" i="19" s="1"/>
  <c r="B60" i="19"/>
  <c r="B61" i="19" s="1"/>
  <c r="H66" i="18" l="1"/>
  <c r="T66" i="18"/>
  <c r="H65" i="18"/>
  <c r="AA65" i="18"/>
  <c r="H64" i="18"/>
  <c r="P64" i="18"/>
  <c r="H63" i="18"/>
  <c r="T63" i="18"/>
  <c r="P63" i="18"/>
  <c r="U63" i="18"/>
  <c r="T62" i="18"/>
  <c r="P62" i="18"/>
  <c r="H61" i="18"/>
  <c r="T61" i="18"/>
  <c r="P61" i="18"/>
  <c r="H60" i="18"/>
  <c r="G60" i="18"/>
  <c r="X60" i="18"/>
  <c r="Q60" i="18"/>
  <c r="H57" i="18"/>
  <c r="H56" i="18"/>
  <c r="R56" i="18"/>
  <c r="R55" i="18"/>
  <c r="AB55" i="18"/>
  <c r="H54" i="18"/>
  <c r="T54" i="18"/>
  <c r="R52" i="18"/>
  <c r="H51" i="18"/>
  <c r="N47" i="18"/>
  <c r="AB47" i="18"/>
  <c r="H45" i="18"/>
  <c r="H44" i="18"/>
  <c r="U44" i="18"/>
  <c r="V44" i="18"/>
  <c r="AA43" i="18"/>
  <c r="R40" i="18"/>
  <c r="T40" i="18"/>
  <c r="AA40" i="18"/>
  <c r="Y39" i="18"/>
  <c r="AA39" i="18"/>
  <c r="H37" i="18"/>
  <c r="T37" i="18"/>
  <c r="R36" i="18"/>
  <c r="M36" i="18"/>
  <c r="Z36" i="18"/>
  <c r="H35" i="18"/>
  <c r="AA35" i="18"/>
  <c r="H34" i="18"/>
  <c r="R34" i="18"/>
  <c r="U34" i="18"/>
  <c r="AA34" i="18"/>
  <c r="AA33" i="18"/>
  <c r="U32" i="18"/>
  <c r="H31" i="18"/>
  <c r="AA31" i="18"/>
  <c r="T30" i="18"/>
  <c r="H28" i="18"/>
  <c r="W28" i="18"/>
  <c r="AB26" i="18"/>
  <c r="H25" i="18"/>
  <c r="AA25" i="18"/>
  <c r="H24" i="18"/>
  <c r="N23" i="18"/>
  <c r="H22" i="18"/>
  <c r="R22" i="18"/>
  <c r="Y22" i="18"/>
  <c r="R21" i="18"/>
  <c r="T21" i="18"/>
  <c r="H20" i="18"/>
  <c r="R20" i="18"/>
  <c r="AB20" i="18"/>
  <c r="Y20" i="18"/>
  <c r="H19" i="18"/>
  <c r="R19" i="18"/>
  <c r="AB18" i="18"/>
  <c r="R16" i="18"/>
  <c r="T16" i="18"/>
  <c r="AA16" i="18"/>
  <c r="T15" i="18"/>
  <c r="U15" i="18"/>
  <c r="H14" i="18"/>
  <c r="R14" i="18"/>
  <c r="T14" i="18"/>
</calcChain>
</file>

<file path=xl/sharedStrings.xml><?xml version="1.0" encoding="utf-8"?>
<sst xmlns="http://schemas.openxmlformats.org/spreadsheetml/2006/main" count="3669" uniqueCount="660">
  <si>
    <t>V01-1016-Py1a</t>
  </si>
  <si>
    <t>V01-1016-Py2a</t>
  </si>
  <si>
    <t>V01-1016-Py3a</t>
  </si>
  <si>
    <t>V01-1016-Py3b</t>
  </si>
  <si>
    <t>V01-1016A-Py1a</t>
  </si>
  <si>
    <t>V01-1016A-Py1b</t>
  </si>
  <si>
    <t>V01-1016A-Py2a</t>
  </si>
  <si>
    <t>V01-1016A-Py2b</t>
  </si>
  <si>
    <t>V01-1016A-Py3</t>
  </si>
  <si>
    <t>V01-1016A-Py3b</t>
  </si>
  <si>
    <t>V01-1016A-Py4a</t>
  </si>
  <si>
    <t>V01-1016A-Py4b</t>
  </si>
  <si>
    <t>V01-1016A-Py4c</t>
  </si>
  <si>
    <t>V01-1016A-Py5a</t>
  </si>
  <si>
    <t>V01-1016A-Py5b</t>
  </si>
  <si>
    <t>V01-1016A-Py5c</t>
  </si>
  <si>
    <t>V290TR-039-Py1</t>
  </si>
  <si>
    <t>V290TR-039-Py1b</t>
  </si>
  <si>
    <t>V290TR-039-Py2b</t>
  </si>
  <si>
    <t>V290TR-039-Py2c</t>
  </si>
  <si>
    <t>V290TR-106A-Py1a</t>
  </si>
  <si>
    <t>V290TR-106A-Py1b</t>
  </si>
  <si>
    <t>V290TR-106A-Py2a</t>
  </si>
  <si>
    <t>V290TR-T241-Py2</t>
  </si>
  <si>
    <t>V290TR-T241-Py1</t>
  </si>
  <si>
    <t>V13-T279-Py1</t>
  </si>
  <si>
    <t>V13-T279-Py2b</t>
  </si>
  <si>
    <t>V13-T279-Py2a2</t>
  </si>
  <si>
    <t>V02-133A-Py3b</t>
  </si>
  <si>
    <t>V02-133A-Py3a</t>
  </si>
  <si>
    <t>V02-133A-Py2b</t>
  </si>
  <si>
    <t>V07-1909D-Py1a</t>
  </si>
  <si>
    <t>V07-1909D-Py1b</t>
  </si>
  <si>
    <t>V07-1909D-Py2a</t>
  </si>
  <si>
    <t>V07-1909D-Py2b</t>
  </si>
  <si>
    <t>V07-1909D-Py3a</t>
  </si>
  <si>
    <t>V07-1909D-Py3b</t>
  </si>
  <si>
    <t>V07-1909D-Py4a</t>
  </si>
  <si>
    <t>V07-1909D-Py4b</t>
  </si>
  <si>
    <t>V05-1601B-Py1a</t>
  </si>
  <si>
    <t>V05-1601B-Py1b</t>
  </si>
  <si>
    <t>V05-1601B-Py2a</t>
  </si>
  <si>
    <t>V05-1601B-Py2b</t>
  </si>
  <si>
    <t>V05-1601B-Py3a</t>
  </si>
  <si>
    <t>V05-1601B-Py3b</t>
  </si>
  <si>
    <t>V05-1601B-Py3c</t>
  </si>
  <si>
    <t>V05-1601C-Py1a</t>
  </si>
  <si>
    <t>V05-1601C-Py1b</t>
  </si>
  <si>
    <t>V05-1601C-Py2a</t>
  </si>
  <si>
    <t>V05-1601C-Py3a</t>
  </si>
  <si>
    <t>V07-1909E-Py1a</t>
  </si>
  <si>
    <t>V07-1909E-Py2a</t>
  </si>
  <si>
    <t>V03-1909A-Py2a</t>
  </si>
  <si>
    <t>V03-1909A-Py2b</t>
  </si>
  <si>
    <t>V03-1909A-Py3a</t>
  </si>
  <si>
    <t>V03-1909A-Py3b</t>
  </si>
  <si>
    <t>V03-1909A-Py1a</t>
  </si>
  <si>
    <t>V03-1909A-Py1b</t>
  </si>
  <si>
    <t>V03-1909A-Py1c</t>
  </si>
  <si>
    <t>V03-113A-Py1a</t>
  </si>
  <si>
    <t>V03-113A-Py2a</t>
  </si>
  <si>
    <t>V03-113A-Py2b</t>
  </si>
  <si>
    <t>V03-113A-Py3a</t>
  </si>
  <si>
    <t>V03-113A-Py3b</t>
  </si>
  <si>
    <t>V290-1014A-Py1a</t>
  </si>
  <si>
    <t>V290-1014A-Py1b</t>
  </si>
  <si>
    <t>V290-1014A-Py2a</t>
  </si>
  <si>
    <t>V290-1014A-Py2b</t>
  </si>
  <si>
    <t>V290-1014A-Py3a</t>
  </si>
  <si>
    <t>V290-1014A-Py3b</t>
  </si>
  <si>
    <t>V290TR-106B-Py1a</t>
  </si>
  <si>
    <t>V290TR-106B-Py2a</t>
  </si>
  <si>
    <t>V.Ply-075C-Py1a</t>
  </si>
  <si>
    <t>V.Ply-075C-Py1b</t>
  </si>
  <si>
    <t>V.Ply-075C-Py2a</t>
  </si>
  <si>
    <t>V.Ply-075C-Py2b</t>
  </si>
  <si>
    <t>V.Ply-075C-Py2c</t>
  </si>
  <si>
    <t>V.Ply-075C-Py2d</t>
  </si>
  <si>
    <t>V.Ply-075C-Py2e</t>
  </si>
  <si>
    <t>V.Ply-075C-Py3a</t>
  </si>
  <si>
    <t>V.Ply-075C-Py3b</t>
  </si>
  <si>
    <t>V.Ply-075C-Py3c</t>
  </si>
  <si>
    <t>V.Ply-075C-Py4a</t>
  </si>
  <si>
    <t>V.Ply-075C-Py4b</t>
  </si>
  <si>
    <t>V.Ply-075C-Py5a</t>
  </si>
  <si>
    <t>V.Ply-075C-Py5b</t>
  </si>
  <si>
    <t>V.Ply-075C-Py5c</t>
  </si>
  <si>
    <t>V.Ply-100B-Py1a</t>
  </si>
  <si>
    <t>V.Ply-100B-Py2a</t>
  </si>
  <si>
    <t>V.Ply-100B-Py2b</t>
  </si>
  <si>
    <t>V.Ply-100B-Py3a</t>
  </si>
  <si>
    <t>V.Ply-100B-Py3b</t>
  </si>
  <si>
    <t>V.Ply-100B-Py3c</t>
  </si>
  <si>
    <t>V.Ply-075A-Py1a</t>
  </si>
  <si>
    <t>V.Ply-075A-Py1b</t>
  </si>
  <si>
    <t>V.Ply-075A-Py2a</t>
  </si>
  <si>
    <t>V.Ply-075A-Py2b</t>
  </si>
  <si>
    <t>V.Ply-075A-Py4a</t>
  </si>
  <si>
    <t>V.Ply-075A-Py3a</t>
  </si>
  <si>
    <t>V.Ply-075A-Py3b</t>
  </si>
  <si>
    <t>Sh.Apy-13A-Py1a</t>
  </si>
  <si>
    <t>Sh.Apy-13A-Py1b</t>
  </si>
  <si>
    <t>Sh.Apy-13A-Py1c</t>
  </si>
  <si>
    <t>Sh.Apy-13A-Py2a</t>
  </si>
  <si>
    <t>Sh.Apy-13A-Py3a</t>
  </si>
  <si>
    <t>Sh.Apy-13A-Py3b</t>
  </si>
  <si>
    <t>Sh.Apy-16A-Py1a</t>
  </si>
  <si>
    <t>Sh.Apy-16A-Py2a</t>
  </si>
  <si>
    <t>Sh.Apy-16A-Py2b</t>
  </si>
  <si>
    <t>Sh.Apy-16A-Py3a</t>
  </si>
  <si>
    <t>Sh.Apy-1019-Py1a</t>
  </si>
  <si>
    <t>Sh.Apy-1019-Py2a</t>
  </si>
  <si>
    <t>Sh.Apy-1019-Py3a</t>
  </si>
  <si>
    <t>Sh.Apy-1019-Py3b</t>
  </si>
  <si>
    <t>Sh.Apy-1019-Py4a</t>
  </si>
  <si>
    <t>Sh.Apy-1019-Py4b</t>
  </si>
  <si>
    <t>Sh.Apy-1019-Py4c</t>
  </si>
  <si>
    <t>V02-035A-Py1a</t>
  </si>
  <si>
    <t>V02-035A-Py2a</t>
  </si>
  <si>
    <t>V02-035A-Py3a</t>
  </si>
  <si>
    <t>V03-1909B-Py1a</t>
  </si>
  <si>
    <t>V03-1909B-Py2a</t>
  </si>
  <si>
    <t>V03-1909B-Py3a</t>
  </si>
  <si>
    <t>V03-1909B-Py3b</t>
  </si>
  <si>
    <t>V03-1909B-Py3c</t>
  </si>
  <si>
    <t>V03-1909B-Py4a</t>
  </si>
  <si>
    <t>V03-1909B-Py4b</t>
  </si>
  <si>
    <t>V03-1909B-Py4c</t>
  </si>
  <si>
    <t>V04-1601A-Py1a</t>
  </si>
  <si>
    <t>V04-1601A-Py2a</t>
  </si>
  <si>
    <t>V04-1601A-Py2b</t>
  </si>
  <si>
    <t>V04-1601A-Py3a</t>
  </si>
  <si>
    <t>V04-1601A-Py3abis</t>
  </si>
  <si>
    <t>V04-1601A-Py3b</t>
  </si>
  <si>
    <t>V04-1601A-Py3c</t>
  </si>
  <si>
    <t>V04-1909C-Py1a</t>
  </si>
  <si>
    <t>V04-1909C-Py2a</t>
  </si>
  <si>
    <t>V04-1909C-Py2b</t>
  </si>
  <si>
    <t>V04-1909C-Py3a</t>
  </si>
  <si>
    <t>V13-T227-Py1a</t>
  </si>
  <si>
    <t>V13-T227-Py1b</t>
  </si>
  <si>
    <t>V13-T227-Py2a</t>
  </si>
  <si>
    <t>V03-13.3.9-Py1a</t>
  </si>
  <si>
    <t>V03-13.3.9-Py1b</t>
  </si>
  <si>
    <t>V03-13.3.9-Py2a</t>
  </si>
  <si>
    <t>V03-13.3.9-Py3a</t>
  </si>
  <si>
    <t>V03-13.3.9-Py3b</t>
  </si>
  <si>
    <t>V03-13.3.9-Py3c</t>
  </si>
  <si>
    <t>V02-1020Sh-Py1a</t>
  </si>
  <si>
    <t>V02-1020Sh-Py2a</t>
  </si>
  <si>
    <t>V02-1020Sh-Py3a</t>
  </si>
  <si>
    <t>V02-1020Sh-Py3b</t>
  </si>
  <si>
    <t>V02-1020Sh-Py4a</t>
  </si>
  <si>
    <t>V02-1020Sh-Py5a</t>
  </si>
  <si>
    <t>CC-0935-Cu-Py1a</t>
  </si>
  <si>
    <t>CC-0935-Cu-Py2a</t>
  </si>
  <si>
    <t>CC-0935-Cu-Py3a</t>
  </si>
  <si>
    <t>CC-14101-Cu-Py1a</t>
  </si>
  <si>
    <t>CC-14101-Cu-Py1b</t>
  </si>
  <si>
    <t>CC-14101-Cu-Py2a</t>
  </si>
  <si>
    <t>CC-14101-Cu-Py2b</t>
  </si>
  <si>
    <t>CC-14101-Cu-Py3a</t>
  </si>
  <si>
    <t>CC-14103-Cu-Py1a</t>
  </si>
  <si>
    <t>CC-14103-Cu-Py1b</t>
  </si>
  <si>
    <t>CC-14103-Cu-Py2a</t>
  </si>
  <si>
    <t>CC-14103-Cu-Py2b</t>
  </si>
  <si>
    <t>CC-14103-Cu-Py3a</t>
  </si>
  <si>
    <t>CC-14103-Cu-Py3b</t>
  </si>
  <si>
    <t>CC-14103-Cu-Py4a</t>
  </si>
  <si>
    <t>CC-14103-Cu-Py4b</t>
  </si>
  <si>
    <t>CC-14103-Cu-Py5a</t>
  </si>
  <si>
    <t>CC-14103-Cu-Py5b</t>
  </si>
  <si>
    <t>CC-14103-Cu-Py5c</t>
  </si>
  <si>
    <t>CC-14103-Cu-Py6a</t>
  </si>
  <si>
    <t>CC-14103-Cu-Py6b</t>
  </si>
  <si>
    <t>CC-0935-AuCu-Py1a</t>
  </si>
  <si>
    <t>CC-0935-AuCu-Py1b</t>
  </si>
  <si>
    <t>CC-0935-AuCu-Py2a</t>
  </si>
  <si>
    <t>CC-0935-AuCu-Py3a</t>
  </si>
  <si>
    <t>CC-0935-AuCu-Py3b</t>
  </si>
  <si>
    <t>CC-0935-AuCu-Py4a</t>
  </si>
  <si>
    <t>CC-0935-AuCu-Py4b</t>
  </si>
  <si>
    <t>CC-0935-AuCu2-Py1a</t>
  </si>
  <si>
    <t>CC-0935-AuCu2-Py2a</t>
  </si>
  <si>
    <t>CC-0935-AuCu2-Py2b</t>
  </si>
  <si>
    <t>CC-0935-AuCu2-Py3a</t>
  </si>
  <si>
    <t>CC-0935-AuCu2-Py4a</t>
  </si>
  <si>
    <t>CC-0935-AuCu2-Py5a</t>
  </si>
  <si>
    <t>CC-0935-AuCu2-Py5b</t>
  </si>
  <si>
    <t>CC-0935-AuCu2-Py5c</t>
  </si>
  <si>
    <t>CC-0935-Au-Py1a</t>
  </si>
  <si>
    <t>CC-0935-Au-Py1b</t>
  </si>
  <si>
    <t>CC-0935-Au-Py2a</t>
  </si>
  <si>
    <t>CC-0935-Au-Py2b</t>
  </si>
  <si>
    <t>CC-0935-Au-Py3a</t>
  </si>
  <si>
    <t>CC-0935-Au-Py4a</t>
  </si>
  <si>
    <t>CC-0935-Au-Py5a</t>
  </si>
  <si>
    <t>CC-0935-Au-Py5b</t>
  </si>
  <si>
    <t>CC-0935-Au-Py5c</t>
  </si>
  <si>
    <t>GW-0804-Brc2-Py1a</t>
  </si>
  <si>
    <t>GW-0804-Brc2-Py1b</t>
  </si>
  <si>
    <t>GW-0804-Brc2-Py2a</t>
  </si>
  <si>
    <t>GW-0804-Brc2-Py2b</t>
  </si>
  <si>
    <t>GW-0804-Brc2-Py3a</t>
  </si>
  <si>
    <t>GW-0804-Brc2-Py3b</t>
  </si>
  <si>
    <t>GW-0804-Brc2-Py3c</t>
  </si>
  <si>
    <t>GW-0804-Brc2-Py4a</t>
  </si>
  <si>
    <t>GW-0804-Brc2-Py5a</t>
  </si>
  <si>
    <t>V-0804-Cp-Py1a</t>
  </si>
  <si>
    <t>V-0804-Cp-Py1b</t>
  </si>
  <si>
    <t>V-0804-Cp-Py3a</t>
  </si>
  <si>
    <t>V-0804-Cp-Py4a</t>
  </si>
  <si>
    <t>V-0804-Cp-Py4b</t>
  </si>
  <si>
    <t>V-0804-Py1a</t>
  </si>
  <si>
    <t>V-0804-Py2a</t>
  </si>
  <si>
    <t>V-0804-Py2b</t>
  </si>
  <si>
    <t>V-0804-Py3a</t>
  </si>
  <si>
    <t>V-0804-Py3b</t>
  </si>
  <si>
    <t>V-0804-Py3c</t>
  </si>
  <si>
    <t>V-0804-Py4a</t>
  </si>
  <si>
    <t>V-0804-Py5a</t>
  </si>
  <si>
    <t>V-0804-Py5b</t>
  </si>
  <si>
    <t>V05-3-0-5-Py2a</t>
  </si>
  <si>
    <t>V05-3-0-5-Py1a</t>
  </si>
  <si>
    <t>V07-0-7-Py1a</t>
  </si>
  <si>
    <t>V07-0-7-Py2a</t>
  </si>
  <si>
    <t>V07-0-7-Py2b</t>
  </si>
  <si>
    <t>V07-0-7-Py3a</t>
  </si>
  <si>
    <t>COOK-7-9-Py1a</t>
  </si>
  <si>
    <t>COOK-7-9-Py1b</t>
  </si>
  <si>
    <t>COOK-7-9-Py2a</t>
  </si>
  <si>
    <t>COOK-9-9-Py1a</t>
  </si>
  <si>
    <t>COOK-9-9-Py1b</t>
  </si>
  <si>
    <t>COOK-9-9-Py2a</t>
  </si>
  <si>
    <t>COOK-9-9-Py2b</t>
  </si>
  <si>
    <t>COOK-9-9-Py2c</t>
  </si>
  <si>
    <t>COOK-9-9-Py3a</t>
  </si>
  <si>
    <t>COOK-8-5-7-Py1a</t>
  </si>
  <si>
    <t>COOK-8-5-7-Py2a</t>
  </si>
  <si>
    <t>COOK-8-5-7-Py2b</t>
  </si>
  <si>
    <t>COOK-8-5-7-Py3a</t>
  </si>
  <si>
    <t>COOK-8-5-7-Py3b</t>
  </si>
  <si>
    <t>COOK-8-5-7-Py4a</t>
  </si>
  <si>
    <t>COOK-8-5-7-Py5a</t>
  </si>
  <si>
    <t>PER-08-Py1a</t>
  </si>
  <si>
    <t>PER-08-Py2a</t>
  </si>
  <si>
    <t>PER-08-Py4a</t>
  </si>
  <si>
    <t>PER-08-Py5a</t>
  </si>
  <si>
    <t>PER-55-Py1a</t>
  </si>
  <si>
    <t>PER-55-Py2a</t>
  </si>
  <si>
    <t>PER-55-Py2b</t>
  </si>
  <si>
    <t>PER-55-Py3b</t>
  </si>
  <si>
    <t>PER-55-Py4a</t>
  </si>
  <si>
    <t>PER-55-Py5a</t>
  </si>
  <si>
    <t>GW0804-I4.2-PY1</t>
  </si>
  <si>
    <t>GW0804-I4.2-PY2</t>
  </si>
  <si>
    <t>GW0804-I4.2-PY3</t>
  </si>
  <si>
    <t>GW0804-I4.2-PY4</t>
  </si>
  <si>
    <t>GW0804-I4.2-PY5</t>
  </si>
  <si>
    <t>GW0804-I4.2-PY6</t>
  </si>
  <si>
    <t>GW0804-I4.2-PY7</t>
  </si>
  <si>
    <t>CC-0935-Au2-PY1</t>
  </si>
  <si>
    <t>CC-0935-Au2-PY2</t>
  </si>
  <si>
    <t>CC-0935-Au2-PY3</t>
  </si>
  <si>
    <t>CC-0935-Au2-PY4</t>
  </si>
  <si>
    <t>CC-0935-Au2-PY5</t>
  </si>
  <si>
    <t>CC-0935-Au2-PY6</t>
  </si>
  <si>
    <t>CC-0935-Au2-PY7</t>
  </si>
  <si>
    <t>CC-0935-Au2-PY8</t>
  </si>
  <si>
    <t>COOK-7-9-PY3</t>
  </si>
  <si>
    <t>COOK-7-9-PY4</t>
  </si>
  <si>
    <t>COOK-7-9-PY5</t>
  </si>
  <si>
    <t>COOK-7-9-PY6</t>
  </si>
  <si>
    <t>V13-T279-PY3</t>
  </si>
  <si>
    <t>V13-T279-PY4</t>
  </si>
  <si>
    <t>V13-T279-PY5</t>
  </si>
  <si>
    <t>V13-T279-PY6</t>
  </si>
  <si>
    <t>V13-1606A-PY1</t>
  </si>
  <si>
    <t>V13-1606A-PY2</t>
  </si>
  <si>
    <t>V13-1606A-PY4</t>
  </si>
  <si>
    <t>V13-1606A-PY5</t>
  </si>
  <si>
    <t>V02-035A-PY4</t>
  </si>
  <si>
    <t>V02-035A-PY5</t>
  </si>
  <si>
    <t>V02-035A-PY6</t>
  </si>
  <si>
    <t>%Fe</t>
  </si>
  <si>
    <t>V01-1016A-Py1a-2</t>
  </si>
  <si>
    <t>V01-1016A-Py3b-2</t>
  </si>
  <si>
    <t>V01-1016A-Py5c-2</t>
  </si>
  <si>
    <t>V290TR-039-Py2c-2</t>
  </si>
  <si>
    <t>V01-1016A-Py3b-3</t>
  </si>
  <si>
    <t>V01-1016A-Py3b-4</t>
  </si>
  <si>
    <t>V290TR-039-Py2a</t>
  </si>
  <si>
    <t>V01-1016A-Py5c-3</t>
  </si>
  <si>
    <t>V07-1909E-Py1a-2</t>
  </si>
  <si>
    <t>V.Ply-075C-Py5c-2</t>
  </si>
  <si>
    <t>V.Ply-100B-Py1a-2</t>
  </si>
  <si>
    <t>CC-0935-Au2-PY1b</t>
  </si>
  <si>
    <t>CC-0935-Au2-PY6b</t>
  </si>
  <si>
    <t>CC-0935-Au2-PY8b</t>
  </si>
  <si>
    <t>COOK-7-9-PY6b</t>
  </si>
  <si>
    <t>V13-T279-PY5b</t>
  </si>
  <si>
    <t>V13-1606A-PY2b</t>
  </si>
  <si>
    <t>V13-1606A-PY4b</t>
  </si>
  <si>
    <t>COOK-7-9-PY6c</t>
  </si>
  <si>
    <t>V13-1606A-PY3</t>
  </si>
  <si>
    <t>Pyrite</t>
  </si>
  <si>
    <t>-</t>
  </si>
  <si>
    <t>Cataclase</t>
  </si>
  <si>
    <t>Impinged texture</t>
  </si>
  <si>
    <t>Brèche</t>
  </si>
  <si>
    <t>Schlieren texture</t>
  </si>
  <si>
    <t>Encroutement</t>
  </si>
  <si>
    <t>Sp</t>
  </si>
  <si>
    <t>Disséminé</t>
  </si>
  <si>
    <t>Sp, Cp, Gn</t>
  </si>
  <si>
    <t>Cp</t>
  </si>
  <si>
    <t>Cp replacement</t>
  </si>
  <si>
    <t>Semi-massif</t>
  </si>
  <si>
    <t>Exsolutions lamellaires de Bi-Ag</t>
  </si>
  <si>
    <t>Massif</t>
  </si>
  <si>
    <t>Cp, Po</t>
  </si>
  <si>
    <t>Impact texture</t>
  </si>
  <si>
    <t>Bréchification</t>
  </si>
  <si>
    <t>Au</t>
  </si>
  <si>
    <t>Cp, Au</t>
  </si>
  <si>
    <t>Brechification</t>
  </si>
  <si>
    <t>Brechification, Schlieren</t>
  </si>
  <si>
    <t>Schlieren</t>
  </si>
  <si>
    <t>Apy, Cp</t>
  </si>
  <si>
    <t>Sp, Apy</t>
  </si>
  <si>
    <t>Apy</t>
  </si>
  <si>
    <t>Ag, As, Pb, Bi</t>
  </si>
  <si>
    <t>Ag, Bi, As</t>
  </si>
  <si>
    <t>As, Ag, Au, Bi, Pb</t>
  </si>
  <si>
    <t>As, Au, Ag, Bi</t>
  </si>
  <si>
    <t>Fracturation</t>
  </si>
  <si>
    <t>Fracturation.</t>
  </si>
  <si>
    <t>Mt, Cp</t>
  </si>
  <si>
    <t>Mt</t>
  </si>
  <si>
    <t>Cp coronitique</t>
  </si>
  <si>
    <t>As, Bi</t>
  </si>
  <si>
    <t>Ag, As</t>
  </si>
  <si>
    <t>As</t>
  </si>
  <si>
    <t>Encroûtement de Cp</t>
  </si>
  <si>
    <t>Ag, Cp</t>
  </si>
  <si>
    <t>Disséminé - Texture en filet</t>
  </si>
  <si>
    <t>Gangue</t>
  </si>
  <si>
    <t>Massive</t>
  </si>
  <si>
    <t>Durchbewegung</t>
  </si>
  <si>
    <t>Concentric inclusions</t>
  </si>
  <si>
    <t>BiAgS</t>
  </si>
  <si>
    <t>Po, Mt</t>
  </si>
  <si>
    <t>Brechification.</t>
  </si>
  <si>
    <t xml:space="preserve">Exsolution Apy </t>
  </si>
  <si>
    <t>Habitus</t>
  </si>
  <si>
    <t>Texture</t>
  </si>
  <si>
    <t>Texture secondaire</t>
  </si>
  <si>
    <t>Lame</t>
  </si>
  <si>
    <t>CC-0935-AuCu2</t>
  </si>
  <si>
    <t>CC-0935-AuCu1</t>
  </si>
  <si>
    <t>CC-0935-Au1</t>
  </si>
  <si>
    <t>CC-0935-Cu</t>
  </si>
  <si>
    <t>CC-14101-Cu</t>
  </si>
  <si>
    <t>CC-14103-Cu</t>
  </si>
  <si>
    <t>COOKE-7-9</t>
  </si>
  <si>
    <t>COOKE-9-9</t>
  </si>
  <si>
    <t>GW-0804-Brc2</t>
  </si>
  <si>
    <t>PER-08</t>
  </si>
  <si>
    <t>PER-55</t>
  </si>
  <si>
    <t>Sh.Apy-1019</t>
  </si>
  <si>
    <t>Sh.Apy-13A</t>
  </si>
  <si>
    <t>Sh.Apy-16A</t>
  </si>
  <si>
    <t>V.Ply-075A</t>
  </si>
  <si>
    <t>V.Ply-075C</t>
  </si>
  <si>
    <t>V.Ply-100B</t>
  </si>
  <si>
    <t>V01-1016A</t>
  </si>
  <si>
    <t>V01-1016C</t>
  </si>
  <si>
    <t>V02-035A</t>
  </si>
  <si>
    <t>V02-1020-Sh</t>
  </si>
  <si>
    <t>V02-133A</t>
  </si>
  <si>
    <t>V03-113A</t>
  </si>
  <si>
    <t>V03-13.3.9 Py</t>
  </si>
  <si>
    <t>V03-1909A</t>
  </si>
  <si>
    <t>V03-1909B</t>
  </si>
  <si>
    <t>V04-1601A</t>
  </si>
  <si>
    <t>V04-1909C</t>
  </si>
  <si>
    <t>V05-1601B</t>
  </si>
  <si>
    <t>V05-1601C</t>
  </si>
  <si>
    <t>V05-3.0.5 Py</t>
  </si>
  <si>
    <t>V07-7.0.7 Py</t>
  </si>
  <si>
    <t>V07-1909D</t>
  </si>
  <si>
    <t>V07-1909E</t>
  </si>
  <si>
    <t>V-0804-Py</t>
  </si>
  <si>
    <t>V-0804-Cp</t>
  </si>
  <si>
    <t>V13-T227</t>
  </si>
  <si>
    <t>V13-T279</t>
  </si>
  <si>
    <t>V290-1014A</t>
  </si>
  <si>
    <t>V290TR-039</t>
  </si>
  <si>
    <t>V290TR-106A</t>
  </si>
  <si>
    <t>V290TR-106B</t>
  </si>
  <si>
    <t>V290TR-T241</t>
  </si>
  <si>
    <t>Veine</t>
  </si>
  <si>
    <t>V-CC-AuCu</t>
  </si>
  <si>
    <t>V-CC-Au</t>
  </si>
  <si>
    <t>V-CC-Cu</t>
  </si>
  <si>
    <t>COOKE-8-5</t>
  </si>
  <si>
    <t>GW-Brc</t>
  </si>
  <si>
    <t>Sh.Apy</t>
  </si>
  <si>
    <t>V.Ply</t>
  </si>
  <si>
    <t>V01</t>
  </si>
  <si>
    <t>V02</t>
  </si>
  <si>
    <t>V02-Sh</t>
  </si>
  <si>
    <t>V03</t>
  </si>
  <si>
    <t>V04</t>
  </si>
  <si>
    <t>V05</t>
  </si>
  <si>
    <t>V07</t>
  </si>
  <si>
    <t>GW-V</t>
  </si>
  <si>
    <t>V13</t>
  </si>
  <si>
    <t>V290</t>
  </si>
  <si>
    <t>V290TR</t>
  </si>
  <si>
    <t>GW0804-I4.2</t>
  </si>
  <si>
    <t>CC-0935-Au2</t>
  </si>
  <si>
    <t>V13-1606A</t>
  </si>
  <si>
    <t>COOKE-8-5-7</t>
  </si>
  <si>
    <t>34S</t>
  </si>
  <si>
    <t>47Ti</t>
  </si>
  <si>
    <t>51V</t>
  </si>
  <si>
    <t>52Cr</t>
  </si>
  <si>
    <t>55Mn</t>
  </si>
  <si>
    <t>59Co</t>
  </si>
  <si>
    <t>60Ni</t>
  </si>
  <si>
    <t>65Cu</t>
  </si>
  <si>
    <t>66Zn</t>
  </si>
  <si>
    <t>71Ga</t>
  </si>
  <si>
    <t>74Ge</t>
  </si>
  <si>
    <t>75As</t>
  </si>
  <si>
    <t>82Se</t>
  </si>
  <si>
    <t>95Mo</t>
  </si>
  <si>
    <t>107Ag</t>
  </si>
  <si>
    <t>111Cd</t>
  </si>
  <si>
    <t>115In</t>
  </si>
  <si>
    <t>118Sn</t>
  </si>
  <si>
    <t>121Sb</t>
  </si>
  <si>
    <t>125Te</t>
  </si>
  <si>
    <t>182W</t>
  </si>
  <si>
    <t>185Re</t>
  </si>
  <si>
    <t>197Au</t>
  </si>
  <si>
    <t>201Hg</t>
  </si>
  <si>
    <t>205Tl</t>
  </si>
  <si>
    <t>208Pb</t>
  </si>
  <si>
    <t>209Bi</t>
  </si>
  <si>
    <t>Sp, Gn, Au</t>
  </si>
  <si>
    <t>Cp, Sp</t>
  </si>
  <si>
    <t>Médiane</t>
  </si>
  <si>
    <t>LOD</t>
  </si>
  <si>
    <t>Kokko-A1</t>
  </si>
  <si>
    <t>Kokko</t>
  </si>
  <si>
    <t>Kokko-A2</t>
  </si>
  <si>
    <t>Kokko-AA1</t>
  </si>
  <si>
    <t>Kokko-AA2</t>
  </si>
  <si>
    <t>Kokko-C1</t>
  </si>
  <si>
    <t>Kokko-E1</t>
  </si>
  <si>
    <t>QU-B1</t>
  </si>
  <si>
    <t>Queylus</t>
  </si>
  <si>
    <t>QU-C1</t>
  </si>
  <si>
    <t>GR4-1A,d</t>
  </si>
  <si>
    <t>GRAND ROY</t>
  </si>
  <si>
    <t>GR4-1B,d</t>
  </si>
  <si>
    <t>GR4-1C,d</t>
  </si>
  <si>
    <t>GR4-1D,d</t>
  </si>
  <si>
    <t>GR4-1E,d</t>
  </si>
  <si>
    <t>GR4-1F,d</t>
  </si>
  <si>
    <t>GR4-1G,d</t>
  </si>
  <si>
    <t>GR4-2A,d</t>
  </si>
  <si>
    <t>GR4-2B,d</t>
  </si>
  <si>
    <t>GR4-2C,d</t>
  </si>
  <si>
    <t>GR4-2D,d</t>
  </si>
  <si>
    <t>GR4-2E,d</t>
  </si>
  <si>
    <t>GR4-2F,d</t>
  </si>
  <si>
    <t>GR4-3A,d</t>
  </si>
  <si>
    <t>GR4-3B,d</t>
  </si>
  <si>
    <t>GR4-3C,d</t>
  </si>
  <si>
    <t>GR4-3D,d</t>
  </si>
  <si>
    <t>CP1-1A,d</t>
  </si>
  <si>
    <t>CP1-1B,d</t>
  </si>
  <si>
    <t>CP1-1C,d</t>
  </si>
  <si>
    <t>CP1-1D,d</t>
  </si>
  <si>
    <t>CP1-1E,d</t>
  </si>
  <si>
    <t>CP1-1F,d</t>
  </si>
  <si>
    <t>CP1-2A,d</t>
  </si>
  <si>
    <t>CP1-2B,d</t>
  </si>
  <si>
    <t>CP1-2C,d</t>
  </si>
  <si>
    <t>CP1-2D,d</t>
  </si>
  <si>
    <t>CP1-2E,d</t>
  </si>
  <si>
    <t>CP1-2F,d</t>
  </si>
  <si>
    <t>CP1-3A,d</t>
  </si>
  <si>
    <t>CP1-3B,d</t>
  </si>
  <si>
    <t>CP1-3C,d</t>
  </si>
  <si>
    <t>CP1-3D,d</t>
  </si>
  <si>
    <t>CP1-3E,d</t>
  </si>
  <si>
    <t>CP1-3F,d</t>
  </si>
  <si>
    <t>CP1-3G,d</t>
  </si>
  <si>
    <t>CP1-3H,d</t>
  </si>
  <si>
    <t>CP1-3I,d</t>
  </si>
  <si>
    <t>COPPER RAND</t>
  </si>
  <si>
    <t>NB3-1A,d</t>
  </si>
  <si>
    <t>NB3-1B,d</t>
  </si>
  <si>
    <t>NB3-1C,d</t>
  </si>
  <si>
    <t>NB3-1D,d</t>
  </si>
  <si>
    <t>NB3-2A,d</t>
  </si>
  <si>
    <t>NB3-2B,d</t>
  </si>
  <si>
    <t>NB3-2C,d</t>
  </si>
  <si>
    <t>NB3-3A,d</t>
  </si>
  <si>
    <t>NB3-3B,d</t>
  </si>
  <si>
    <t>NORBEAU</t>
  </si>
  <si>
    <t>DV2-1A,d</t>
  </si>
  <si>
    <t>DV2-1B,d</t>
  </si>
  <si>
    <t>DV2-1C,d</t>
  </si>
  <si>
    <t>DV2-1D,d</t>
  </si>
  <si>
    <t>DV2-2A,d</t>
  </si>
  <si>
    <t>DV2-2B,d</t>
  </si>
  <si>
    <t>DV2-2C,d</t>
  </si>
  <si>
    <t>DV2-2D,d</t>
  </si>
  <si>
    <t>DEVLIN</t>
  </si>
  <si>
    <t>Typologie</t>
  </si>
  <si>
    <t>Type IV</t>
  </si>
  <si>
    <t>Type IIIB</t>
  </si>
  <si>
    <t>Type I</t>
  </si>
  <si>
    <t>Type IIB</t>
  </si>
  <si>
    <t>Type V</t>
  </si>
  <si>
    <t>Type VI</t>
  </si>
  <si>
    <t>Type IIA</t>
  </si>
  <si>
    <t>Type III</t>
  </si>
  <si>
    <t>Texture de la minéralisation</t>
  </si>
  <si>
    <t>Disséminé. Veine de quartz</t>
  </si>
  <si>
    <t>Disséminé. Remplissage de fracture</t>
  </si>
  <si>
    <t>Disséminé. Veine de Qz-Carb</t>
  </si>
  <si>
    <t>SubIdiomorphe</t>
  </si>
  <si>
    <t>Idiomorphe</t>
  </si>
  <si>
    <t>Grain grossier</t>
  </si>
  <si>
    <t>Xénomorphe</t>
  </si>
  <si>
    <t>Agrégats de pyrite</t>
  </si>
  <si>
    <t>Zonée</t>
  </si>
  <si>
    <t>Poreuse</t>
  </si>
  <si>
    <t>Limpide</t>
  </si>
  <si>
    <t>Inclusions</t>
  </si>
  <si>
    <t>Mt remplaçant la Py</t>
  </si>
  <si>
    <t>Fracturation. Cp remplaçant la Py</t>
  </si>
  <si>
    <t>Cataclase. Cp remplaçant la Py</t>
  </si>
  <si>
    <t>Brechification. Cp remplaçant la Py</t>
  </si>
  <si>
    <t>Cp remplaçant la Py</t>
  </si>
  <si>
    <t>CoS remplaçant la Py</t>
  </si>
  <si>
    <t>Cp, Mt remplaçant la Py</t>
  </si>
  <si>
    <t>Cp remplaçant la Py. Schlieren</t>
  </si>
  <si>
    <t>Apy remplaçant la Py. Encroûtement d'Apy</t>
  </si>
  <si>
    <t>Sp remplaçant la Py</t>
  </si>
  <si>
    <t>Sp, Apy remplaçant la Py. Schlieren</t>
  </si>
  <si>
    <t>Sp,Apy remplaçant la Py. Schlieren</t>
  </si>
  <si>
    <t>Apy remplaçant la Py</t>
  </si>
  <si>
    <t>Recristallisation</t>
  </si>
  <si>
    <t>Recristallisation. Cp remplaçant la Py</t>
  </si>
  <si>
    <t>Cataclase. Recristallisation</t>
  </si>
  <si>
    <t>Schlieren, Recristallisation, concentric inclusion</t>
  </si>
  <si>
    <t>Schlieren, Recristallisation</t>
  </si>
  <si>
    <t>Recristallisation. Schlieren</t>
  </si>
  <si>
    <t>Recristallisation. Concentric inclusions. Cp remplaçant la Py</t>
  </si>
  <si>
    <t>Recristallisation. Sp remplaçant la Py</t>
  </si>
  <si>
    <t>Cataclase. Recristallisation. Cp coronitique</t>
  </si>
  <si>
    <t>Recristallisation, Bréchification</t>
  </si>
  <si>
    <t>Inclusions concentriques</t>
  </si>
  <si>
    <t>Inclusions concentriques de Cp. Recristallisation</t>
  </si>
  <si>
    <t>N/A</t>
  </si>
  <si>
    <t>Cu-Au-Mo Camp Central</t>
  </si>
  <si>
    <t>Cu-Au Camp Central</t>
  </si>
  <si>
    <t>Source</t>
  </si>
  <si>
    <t>Au-As Shear zone related</t>
  </si>
  <si>
    <t>Mathieu et al. (2019)</t>
  </si>
  <si>
    <t>Ahmadou (2019)</t>
  </si>
  <si>
    <t>Date analyse</t>
  </si>
  <si>
    <t>Numéro analyse</t>
  </si>
  <si>
    <t>Phase</t>
  </si>
  <si>
    <t>Autre</t>
  </si>
  <si>
    <t>Mine Cooke (échantillons historiques)</t>
  </si>
  <si>
    <t>Cisaillements et veines polymétalliques à Au-As</t>
  </si>
  <si>
    <t>Brèche de carbonate à Au-Zn-Pb</t>
  </si>
  <si>
    <t>Limite de étection</t>
  </si>
  <si>
    <t>Minéralisations Cu-Au-Mo et Cu-Au magmatiques-hydrothermales</t>
  </si>
  <si>
    <t>Toutes les valeurs sont données en ppm (partie par million)</t>
  </si>
  <si>
    <t>Cobaltite*</t>
  </si>
  <si>
    <t>Linnaeite*</t>
  </si>
  <si>
    <t>Skutterudite*</t>
  </si>
  <si>
    <t>* : Identification de la phase interprétée à partir de l'étude pétrographique et des proportions de As, Ni, Co. La valeur de Fe de détaut (1) a été utilisée mais ne représente pas la valeur exacte. Des analyses in situ devront être réalisées en complément pour estimer la composition exacte en Fe.</t>
  </si>
  <si>
    <t>Ahmadou, Y. 2019. Origine des granophyres du Complexe du Lac Doré (CLD) et minéralisations associées, région de Chibougamau, Sous-province de l’Abitibi (Québec). Mémoire de Maitrise, Département des Sciences Appliquées, Université du Québec à Chicoutimi, Chicoutimi, QC, Canada.</t>
  </si>
  <si>
    <r>
      <t xml:space="preserve">Mathieu, L. 2019. Detecting magmatic-derived fluids using pyrite chemistry: Example of the Chibougamau area, Abitibi Subprovince, Québec. Ore Geology Reviews </t>
    </r>
    <r>
      <rPr>
        <b/>
        <sz val="10"/>
        <color theme="1"/>
        <rFont val="Arial"/>
        <family val="2"/>
      </rPr>
      <t>114</t>
    </r>
    <r>
      <rPr>
        <sz val="10"/>
        <color theme="1"/>
        <rFont val="Arial"/>
        <family val="2"/>
      </rPr>
      <t>: 103127. doi: 10.1016/j.oregeorev.2019.103127.</t>
    </r>
  </si>
  <si>
    <t>Standard de contrôle</t>
  </si>
  <si>
    <t>UQAC-FES1B</t>
  </si>
  <si>
    <t>Éléments</t>
  </si>
  <si>
    <t>51 V</t>
  </si>
  <si>
    <t>52 Cr</t>
  </si>
  <si>
    <t>55 Mn</t>
  </si>
  <si>
    <t>59 Co</t>
  </si>
  <si>
    <t>60 Ni</t>
  </si>
  <si>
    <t>65 Cu</t>
  </si>
  <si>
    <t>66 Zn</t>
  </si>
  <si>
    <t>71 Ga</t>
  </si>
  <si>
    <t>74 Ge</t>
  </si>
  <si>
    <t>75 As</t>
  </si>
  <si>
    <t>78 Se</t>
  </si>
  <si>
    <t>82 Se</t>
  </si>
  <si>
    <t>95 Mo</t>
  </si>
  <si>
    <t>107 Ag</t>
  </si>
  <si>
    <t>109 Ag</t>
  </si>
  <si>
    <t>111 Cd</t>
  </si>
  <si>
    <t>115 In</t>
  </si>
  <si>
    <t>118 Sn</t>
  </si>
  <si>
    <t>121 Sb</t>
  </si>
  <si>
    <t>125 Te</t>
  </si>
  <si>
    <t>128 Te</t>
  </si>
  <si>
    <t>182 W</t>
  </si>
  <si>
    <t>185 Re</t>
  </si>
  <si>
    <t>197 Au</t>
  </si>
  <si>
    <t>201 Hg</t>
  </si>
  <si>
    <t>205 Tl</t>
  </si>
  <si>
    <t>208 Pb</t>
  </si>
  <si>
    <t>209 Bi</t>
  </si>
  <si>
    <t>Matériel de référence utilisé pour la calibration</t>
  </si>
  <si>
    <t>MASS-1C</t>
  </si>
  <si>
    <t>GSE-1g</t>
  </si>
  <si>
    <t>Valeur certifiée</t>
  </si>
  <si>
    <t>Incertitude (2SD)</t>
  </si>
  <si>
    <t>RDS (%)</t>
  </si>
  <si>
    <t>Analyse</t>
  </si>
  <si>
    <t>UQAC-FeS1-22-1.d</t>
  </si>
  <si>
    <t>UQAC-FeS1-22-2.d</t>
  </si>
  <si>
    <t>UQAC-FeS1-22-3.d</t>
  </si>
  <si>
    <t>UQAC-FeS1-22-4.d</t>
  </si>
  <si>
    <t>UQAC-FeS1-4.d</t>
  </si>
  <si>
    <t>UQAC-FeS1-22-5.d</t>
  </si>
  <si>
    <t>UQAC-FeS1-22-6.d</t>
  </si>
  <si>
    <t>UQAC-FeS1-6B.d</t>
  </si>
  <si>
    <t>UQAC-FeS1-7.d</t>
  </si>
  <si>
    <t>UQAC-FeS1-22-4b.d</t>
  </si>
  <si>
    <t>UQAC-FES1-22-6.d</t>
  </si>
  <si>
    <t>STD DEV</t>
  </si>
  <si>
    <t>Différence absolue</t>
  </si>
  <si>
    <t>Différence relative</t>
  </si>
  <si>
    <t>PTC-1b</t>
  </si>
  <si>
    <t>PTC_1b_1</t>
  </si>
  <si>
    <t>PTC_1b_2</t>
  </si>
  <si>
    <t>PTC_1b_3</t>
  </si>
  <si>
    <t>PTC_1b_4</t>
  </si>
  <si>
    <t>CCU-1e</t>
  </si>
  <si>
    <t>CCU_1e_1</t>
  </si>
  <si>
    <t>CCU_1e_2</t>
  </si>
  <si>
    <t>CCU_1e_3</t>
  </si>
  <si>
    <t>CCU_1e_4</t>
  </si>
  <si>
    <t>CCU_1e_5</t>
  </si>
  <si>
    <t>RSD (%)</t>
  </si>
  <si>
    <t>Les valeurs sont données en ppm (partie par million), sauf si indiqué</t>
  </si>
  <si>
    <t>Les analyses ont été réalisées au laboratoire LabMaTer (UQAC), le traitement des données a été effectué grâce au logiciel Iolite (Igor pro 6.37).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</si>
</sst>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.000_-;\-* #,##0.00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4" fontId="3" fillId="0" borderId="1" xfId="0" applyNumberFormat="1" applyFont="1" applyBorder="1"/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/>
    <xf numFmtId="2" fontId="3" fillId="0" borderId="1" xfId="0" applyNumberFormat="1" applyFont="1" applyBorder="1" applyAlignment="1">
      <alignment horizontal="right"/>
    </xf>
    <xf numFmtId="165" fontId="3" fillId="0" borderId="1" xfId="1" applyNumberFormat="1" applyFont="1" applyFill="1" applyBorder="1"/>
    <xf numFmtId="2" fontId="3" fillId="0" borderId="1" xfId="0" applyNumberFormat="1" applyFont="1" applyBorder="1"/>
    <xf numFmtId="2" fontId="3" fillId="0" borderId="1" xfId="1" applyNumberFormat="1" applyFont="1" applyFill="1" applyBorder="1"/>
    <xf numFmtId="165" fontId="3" fillId="0" borderId="1" xfId="1" applyNumberFormat="1" applyFont="1" applyBorder="1"/>
    <xf numFmtId="2" fontId="3" fillId="0" borderId="1" xfId="1" applyNumberFormat="1" applyFont="1" applyBorder="1"/>
    <xf numFmtId="165" fontId="5" fillId="0" borderId="1" xfId="1" applyNumberFormat="1" applyFont="1" applyFill="1" applyBorder="1"/>
    <xf numFmtId="0" fontId="4" fillId="0" borderId="1" xfId="0" applyFont="1" applyBorder="1"/>
    <xf numFmtId="14" fontId="4" fillId="0" borderId="1" xfId="0" applyNumberFormat="1" applyFont="1" applyBorder="1"/>
    <xf numFmtId="2" fontId="4" fillId="0" borderId="1" xfId="0" applyNumberFormat="1" applyFont="1" applyBorder="1"/>
    <xf numFmtId="14" fontId="6" fillId="3" borderId="1" xfId="0" applyNumberFormat="1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left"/>
    </xf>
    <xf numFmtId="2" fontId="6" fillId="3" borderId="1" xfId="0" applyNumberFormat="1" applyFont="1" applyFill="1" applyBorder="1"/>
    <xf numFmtId="2" fontId="4" fillId="2" borderId="1" xfId="0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center" vertical="center"/>
    </xf>
    <xf numFmtId="0" fontId="0" fillId="4" borderId="5" xfId="0" applyFill="1" applyBorder="1"/>
    <xf numFmtId="0" fontId="11" fillId="5" borderId="6" xfId="0" applyFont="1" applyFill="1" applyBorder="1" applyAlignment="1">
      <alignment horizontal="center" vertical="center"/>
    </xf>
    <xf numFmtId="2" fontId="11" fillId="5" borderId="8" xfId="0" applyNumberFormat="1" applyFont="1" applyFill="1" applyBorder="1" applyAlignment="1">
      <alignment horizontal="center" vertical="center"/>
    </xf>
    <xf numFmtId="2" fontId="11" fillId="5" borderId="9" xfId="0" applyNumberFormat="1" applyFont="1" applyFill="1" applyBorder="1" applyAlignment="1">
      <alignment horizontal="center" vertical="center"/>
    </xf>
    <xf numFmtId="2" fontId="11" fillId="5" borderId="7" xfId="0" applyNumberFormat="1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0" borderId="6" xfId="0" applyFont="1" applyBorder="1"/>
    <xf numFmtId="166" fontId="10" fillId="0" borderId="0" xfId="0" applyNumberFormat="1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66" fontId="12" fillId="0" borderId="10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2" fontId="10" fillId="7" borderId="0" xfId="0" applyNumberFormat="1" applyFont="1" applyFill="1" applyAlignment="1">
      <alignment horizontal="center" vertical="center"/>
    </xf>
    <xf numFmtId="2" fontId="10" fillId="7" borderId="10" xfId="0" applyNumberFormat="1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2" fontId="11" fillId="7" borderId="8" xfId="0" applyNumberFormat="1" applyFont="1" applyFill="1" applyBorder="1" applyAlignment="1">
      <alignment horizontal="center" vertical="center"/>
    </xf>
    <xf numFmtId="2" fontId="11" fillId="7" borderId="9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2" fontId="13" fillId="5" borderId="11" xfId="0" applyNumberFormat="1" applyFont="1" applyFill="1" applyBorder="1" applyAlignment="1">
      <alignment horizontal="center" vertical="center"/>
    </xf>
    <xf numFmtId="2" fontId="13" fillId="5" borderId="2" xfId="0" applyNumberFormat="1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0" fontId="14" fillId="0" borderId="6" xfId="0" applyFont="1" applyBorder="1"/>
    <xf numFmtId="2" fontId="14" fillId="0" borderId="10" xfId="0" applyNumberFormat="1" applyFont="1" applyBorder="1" applyAlignment="1">
      <alignment horizontal="center" vertical="center"/>
    </xf>
    <xf numFmtId="2" fontId="14" fillId="7" borderId="0" xfId="0" applyNumberFormat="1" applyFont="1" applyFill="1" applyAlignment="1">
      <alignment horizontal="center" vertical="center"/>
    </xf>
    <xf numFmtId="2" fontId="14" fillId="7" borderId="10" xfId="0" applyNumberFormat="1" applyFont="1" applyFill="1" applyBorder="1" applyAlignment="1">
      <alignment horizontal="center" vertical="center"/>
    </xf>
    <xf numFmtId="2" fontId="13" fillId="7" borderId="8" xfId="0" applyNumberFormat="1" applyFont="1" applyFill="1" applyBorder="1" applyAlignment="1">
      <alignment horizontal="center" vertical="center"/>
    </xf>
    <xf numFmtId="2" fontId="13" fillId="7" borderId="9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66" fontId="13" fillId="0" borderId="10" xfId="0" applyNumberFormat="1" applyFont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1" fontId="14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166" fontId="14" fillId="7" borderId="0" xfId="0" applyNumberFormat="1" applyFont="1" applyFill="1" applyAlignment="1">
      <alignment horizontal="center" vertical="center"/>
    </xf>
    <xf numFmtId="1" fontId="14" fillId="7" borderId="0" xfId="0" applyNumberFormat="1" applyFont="1" applyFill="1" applyAlignment="1">
      <alignment horizontal="center" vertical="center"/>
    </xf>
    <xf numFmtId="166" fontId="13" fillId="7" borderId="8" xfId="0" applyNumberFormat="1" applyFont="1" applyFill="1" applyBorder="1" applyAlignment="1">
      <alignment horizontal="center" vertical="center"/>
    </xf>
    <xf numFmtId="1" fontId="13" fillId="7" borderId="8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</cellXfs>
  <cellStyles count="3">
    <cellStyle name="Milliers" xfId="1" builtinId="3"/>
    <cellStyle name="Normal" xfId="0" builtinId="0"/>
    <cellStyle name="Normal 2" xfId="2" xr:uid="{E781BCDD-C9E5-4EC7-825F-70787F563FA1}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AA0E8C"/>
      <color rgb="FFCB39AF"/>
      <color rgb="FFB9179E"/>
      <color rgb="FFDC7AC9"/>
      <color rgb="FFCC33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A1B7D-3747-462A-8532-35344F467B40}">
  <dimension ref="A1:AC92"/>
  <sheetViews>
    <sheetView topLeftCell="A16" workbookViewId="0">
      <selection activeCell="A91" sqref="A91"/>
    </sheetView>
  </sheetViews>
  <sheetFormatPr baseColWidth="10" defaultRowHeight="15" x14ac:dyDescent="0.25"/>
  <cols>
    <col min="1" max="1" width="15.7109375" customWidth="1"/>
    <col min="2" max="2" width="11.7109375" customWidth="1"/>
    <col min="3" max="3" width="9.7109375" bestFit="1" customWidth="1"/>
    <col min="4" max="4" width="10.140625" bestFit="1" customWidth="1"/>
    <col min="5" max="5" width="9.85546875" bestFit="1" customWidth="1"/>
    <col min="6" max="6" width="10.7109375" bestFit="1" customWidth="1"/>
    <col min="7" max="7" width="10.5703125" bestFit="1" customWidth="1"/>
    <col min="8" max="8" width="9.7109375" bestFit="1" customWidth="1"/>
    <col min="9" max="10" width="10" bestFit="1" customWidth="1"/>
    <col min="11" max="13" width="9.85546875" bestFit="1" customWidth="1"/>
    <col min="14" max="14" width="8" customWidth="1"/>
    <col min="15" max="16" width="10.7109375" bestFit="1" customWidth="1"/>
    <col min="17" max="17" width="10" bestFit="1" customWidth="1"/>
    <col min="18" max="19" width="10.7109375" bestFit="1" customWidth="1"/>
    <col min="20" max="21" width="10.42578125" bestFit="1" customWidth="1"/>
    <col min="22" max="22" width="10.28515625" bestFit="1" customWidth="1"/>
    <col min="23" max="23" width="8.7109375" bestFit="1" customWidth="1"/>
    <col min="24" max="25" width="10.7109375" bestFit="1" customWidth="1"/>
    <col min="26" max="26" width="10.28515625" bestFit="1" customWidth="1"/>
    <col min="27" max="27" width="10.7109375" bestFit="1" customWidth="1"/>
    <col min="28" max="28" width="10.28515625" bestFit="1" customWidth="1"/>
    <col min="29" max="29" width="11.7109375" bestFit="1" customWidth="1"/>
  </cols>
  <sheetData>
    <row r="1" spans="1:29" x14ac:dyDescent="0.25">
      <c r="A1" s="26" t="s">
        <v>594</v>
      </c>
      <c r="B1" s="27" t="s">
        <v>595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7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9"/>
    </row>
    <row r="2" spans="1:29" x14ac:dyDescent="0.25">
      <c r="A2" s="30" t="s">
        <v>596</v>
      </c>
      <c r="B2" s="31" t="s">
        <v>597</v>
      </c>
      <c r="C2" s="31" t="s">
        <v>598</v>
      </c>
      <c r="D2" s="31" t="s">
        <v>599</v>
      </c>
      <c r="E2" s="31" t="s">
        <v>600</v>
      </c>
      <c r="F2" s="31" t="s">
        <v>601</v>
      </c>
      <c r="G2" s="31" t="s">
        <v>602</v>
      </c>
      <c r="H2" s="31" t="s">
        <v>603</v>
      </c>
      <c r="I2" s="31" t="s">
        <v>604</v>
      </c>
      <c r="J2" s="31" t="s">
        <v>605</v>
      </c>
      <c r="K2" s="31" t="s">
        <v>606</v>
      </c>
      <c r="L2" s="31" t="s">
        <v>607</v>
      </c>
      <c r="M2" s="31" t="s">
        <v>608</v>
      </c>
      <c r="N2" s="31" t="s">
        <v>609</v>
      </c>
      <c r="O2" s="31" t="s">
        <v>610</v>
      </c>
      <c r="P2" s="31" t="s">
        <v>611</v>
      </c>
      <c r="Q2" s="31" t="s">
        <v>612</v>
      </c>
      <c r="R2" s="31" t="s">
        <v>613</v>
      </c>
      <c r="S2" s="31" t="s">
        <v>614</v>
      </c>
      <c r="T2" s="31" t="s">
        <v>615</v>
      </c>
      <c r="U2" s="31" t="s">
        <v>616</v>
      </c>
      <c r="V2" s="31" t="s">
        <v>617</v>
      </c>
      <c r="W2" s="31" t="s">
        <v>618</v>
      </c>
      <c r="X2" s="31" t="s">
        <v>619</v>
      </c>
      <c r="Y2" s="31" t="s">
        <v>620</v>
      </c>
      <c r="Z2" s="31" t="s">
        <v>621</v>
      </c>
      <c r="AA2" s="31" t="s">
        <v>622</v>
      </c>
      <c r="AB2" s="31" t="s">
        <v>623</v>
      </c>
      <c r="AC2" s="32" t="s">
        <v>624</v>
      </c>
    </row>
    <row r="3" spans="1:29" ht="33.75" x14ac:dyDescent="0.25">
      <c r="A3" s="33" t="s">
        <v>625</v>
      </c>
      <c r="B3" s="34" t="s">
        <v>626</v>
      </c>
      <c r="C3" s="34" t="s">
        <v>627</v>
      </c>
      <c r="D3" s="34" t="s">
        <v>626</v>
      </c>
      <c r="E3" s="34" t="s">
        <v>626</v>
      </c>
      <c r="F3" s="34" t="s">
        <v>627</v>
      </c>
      <c r="G3" s="34" t="s">
        <v>626</v>
      </c>
      <c r="H3" s="34" t="s">
        <v>626</v>
      </c>
      <c r="I3" s="34" t="s">
        <v>626</v>
      </c>
      <c r="J3" s="34" t="s">
        <v>626</v>
      </c>
      <c r="K3" s="34" t="s">
        <v>626</v>
      </c>
      <c r="L3" s="34" t="s">
        <v>626</v>
      </c>
      <c r="M3" s="34" t="s">
        <v>626</v>
      </c>
      <c r="N3" s="34" t="s">
        <v>626</v>
      </c>
      <c r="O3" s="34" t="s">
        <v>626</v>
      </c>
      <c r="P3" s="34" t="s">
        <v>626</v>
      </c>
      <c r="Q3" s="34" t="s">
        <v>626</v>
      </c>
      <c r="R3" s="34" t="s">
        <v>626</v>
      </c>
      <c r="S3" s="34" t="s">
        <v>626</v>
      </c>
      <c r="T3" s="34" t="s">
        <v>626</v>
      </c>
      <c r="U3" s="34" t="s">
        <v>626</v>
      </c>
      <c r="V3" s="34" t="s">
        <v>626</v>
      </c>
      <c r="W3" s="34" t="s">
        <v>626</v>
      </c>
      <c r="X3" s="34" t="s">
        <v>627</v>
      </c>
      <c r="Y3" s="34" t="s">
        <v>626</v>
      </c>
      <c r="Z3" s="34" t="s">
        <v>626</v>
      </c>
      <c r="AA3" s="34" t="s">
        <v>626</v>
      </c>
      <c r="AB3" s="34" t="s">
        <v>626</v>
      </c>
      <c r="AC3" s="35" t="s">
        <v>626</v>
      </c>
    </row>
    <row r="4" spans="1:29" x14ac:dyDescent="0.25">
      <c r="A4" s="37" t="s">
        <v>628</v>
      </c>
      <c r="B4" s="38">
        <v>21</v>
      </c>
      <c r="C4" s="38">
        <v>250</v>
      </c>
      <c r="D4" s="38">
        <v>58</v>
      </c>
      <c r="E4" s="38">
        <v>637</v>
      </c>
      <c r="F4" s="38">
        <v>25000</v>
      </c>
      <c r="G4" s="38">
        <v>23000</v>
      </c>
      <c r="H4" s="38">
        <v>275</v>
      </c>
      <c r="I4" s="38">
        <v>10</v>
      </c>
      <c r="J4" s="39">
        <v>3</v>
      </c>
      <c r="K4" s="38">
        <v>1050</v>
      </c>
      <c r="L4" s="38">
        <v>310</v>
      </c>
      <c r="M4" s="38">
        <v>310</v>
      </c>
      <c r="N4" s="38">
        <v>66</v>
      </c>
      <c r="O4" s="38">
        <v>155</v>
      </c>
      <c r="P4" s="38">
        <v>155</v>
      </c>
      <c r="Q4" s="39">
        <v>2</v>
      </c>
      <c r="R4" s="38">
        <v>9.4</v>
      </c>
      <c r="S4" s="38">
        <v>180</v>
      </c>
      <c r="T4" s="38">
        <v>88</v>
      </c>
      <c r="U4" s="38">
        <v>170</v>
      </c>
      <c r="V4" s="38">
        <v>170</v>
      </c>
      <c r="W4" s="38">
        <v>1500</v>
      </c>
      <c r="X4" s="38">
        <v>70</v>
      </c>
      <c r="Y4" s="38">
        <v>65</v>
      </c>
      <c r="Z4" s="38">
        <v>50</v>
      </c>
      <c r="AA4" s="39">
        <v>0.3</v>
      </c>
      <c r="AB4" s="39">
        <v>90</v>
      </c>
      <c r="AC4" s="40">
        <v>120</v>
      </c>
    </row>
    <row r="5" spans="1:29" x14ac:dyDescent="0.25">
      <c r="A5" s="37" t="s">
        <v>629</v>
      </c>
      <c r="B5" s="38">
        <v>2.1</v>
      </c>
      <c r="C5" s="38">
        <v>25</v>
      </c>
      <c r="D5" s="38">
        <v>5.8</v>
      </c>
      <c r="E5" s="38">
        <v>47</v>
      </c>
      <c r="F5" s="38">
        <v>1500</v>
      </c>
      <c r="G5" s="38">
        <v>1300</v>
      </c>
      <c r="H5" s="38">
        <v>27.5</v>
      </c>
      <c r="I5" s="38">
        <v>1</v>
      </c>
      <c r="J5" s="39" t="s">
        <v>571</v>
      </c>
      <c r="K5" s="38">
        <v>105</v>
      </c>
      <c r="L5" s="38">
        <v>42</v>
      </c>
      <c r="M5" s="38">
        <v>42</v>
      </c>
      <c r="N5" s="38">
        <v>3.5</v>
      </c>
      <c r="O5" s="38">
        <v>15.5</v>
      </c>
      <c r="P5" s="38">
        <v>15.5</v>
      </c>
      <c r="Q5" s="39" t="s">
        <v>571</v>
      </c>
      <c r="R5" s="38">
        <v>1.1000000000000001</v>
      </c>
      <c r="S5" s="38">
        <v>18</v>
      </c>
      <c r="T5" s="38">
        <v>8.8000000000000007</v>
      </c>
      <c r="U5" s="38">
        <v>17</v>
      </c>
      <c r="V5" s="38">
        <v>17</v>
      </c>
      <c r="W5" s="38">
        <v>150</v>
      </c>
      <c r="X5" s="38">
        <v>7</v>
      </c>
      <c r="Y5" s="38">
        <v>6.5</v>
      </c>
      <c r="Z5" s="38">
        <v>20</v>
      </c>
      <c r="AA5" s="39" t="s">
        <v>571</v>
      </c>
      <c r="AB5" s="39">
        <v>9</v>
      </c>
      <c r="AC5" s="40">
        <v>20</v>
      </c>
    </row>
    <row r="6" spans="1:29" x14ac:dyDescent="0.25">
      <c r="A6" s="37" t="s">
        <v>657</v>
      </c>
      <c r="B6" s="41">
        <f>(B5/B4)*100</f>
        <v>10</v>
      </c>
      <c r="C6" s="41">
        <f t="shared" ref="C6:P6" si="0">(C5/C4)*100</f>
        <v>10</v>
      </c>
      <c r="D6" s="41">
        <f t="shared" si="0"/>
        <v>10</v>
      </c>
      <c r="E6" s="41">
        <f t="shared" si="0"/>
        <v>7.3783359497645211</v>
      </c>
      <c r="F6" s="41">
        <f t="shared" si="0"/>
        <v>6</v>
      </c>
      <c r="G6" s="41">
        <f t="shared" si="0"/>
        <v>5.6521739130434785</v>
      </c>
      <c r="H6" s="41">
        <f t="shared" si="0"/>
        <v>10</v>
      </c>
      <c r="I6" s="41">
        <f t="shared" si="0"/>
        <v>10</v>
      </c>
      <c r="J6" s="41" t="s">
        <v>571</v>
      </c>
      <c r="K6" s="41">
        <f t="shared" si="0"/>
        <v>10</v>
      </c>
      <c r="L6" s="41">
        <f t="shared" si="0"/>
        <v>13.548387096774196</v>
      </c>
      <c r="M6" s="41">
        <f t="shared" si="0"/>
        <v>13.548387096774196</v>
      </c>
      <c r="N6" s="41">
        <f t="shared" si="0"/>
        <v>5.3030303030303028</v>
      </c>
      <c r="O6" s="41">
        <f t="shared" si="0"/>
        <v>10</v>
      </c>
      <c r="P6" s="41">
        <f t="shared" si="0"/>
        <v>10</v>
      </c>
      <c r="Q6" s="41" t="s">
        <v>571</v>
      </c>
      <c r="R6" s="41">
        <f t="shared" ref="R6:Z6" si="1">(R5/R4)*100</f>
        <v>11.702127659574469</v>
      </c>
      <c r="S6" s="41">
        <f t="shared" si="1"/>
        <v>10</v>
      </c>
      <c r="T6" s="41">
        <f t="shared" si="1"/>
        <v>10</v>
      </c>
      <c r="U6" s="41">
        <f t="shared" si="1"/>
        <v>10</v>
      </c>
      <c r="V6" s="41">
        <f t="shared" si="1"/>
        <v>10</v>
      </c>
      <c r="W6" s="41">
        <f t="shared" si="1"/>
        <v>10</v>
      </c>
      <c r="X6" s="41">
        <f t="shared" si="1"/>
        <v>10</v>
      </c>
      <c r="Y6" s="41">
        <f t="shared" si="1"/>
        <v>10</v>
      </c>
      <c r="Z6" s="41">
        <f t="shared" si="1"/>
        <v>40</v>
      </c>
      <c r="AA6" s="39" t="s">
        <v>571</v>
      </c>
      <c r="AB6" s="41">
        <f t="shared" ref="AB6:AC6" si="2">(AB5/AB4)*100</f>
        <v>10</v>
      </c>
      <c r="AC6" s="42">
        <f t="shared" si="2"/>
        <v>16.666666666666664</v>
      </c>
    </row>
    <row r="7" spans="1:29" x14ac:dyDescent="0.25">
      <c r="A7" s="43" t="s">
        <v>631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5"/>
    </row>
    <row r="8" spans="1:29" x14ac:dyDescent="0.25">
      <c r="A8" s="46" t="s">
        <v>632</v>
      </c>
      <c r="B8" s="47">
        <v>22.3</v>
      </c>
      <c r="C8" s="48">
        <v>297</v>
      </c>
      <c r="D8" s="48">
        <v>51.7</v>
      </c>
      <c r="E8" s="48">
        <v>515.9</v>
      </c>
      <c r="F8" s="48">
        <v>28020</v>
      </c>
      <c r="G8" s="48">
        <v>21720</v>
      </c>
      <c r="H8" s="48">
        <v>307</v>
      </c>
      <c r="I8" s="48">
        <v>11.2</v>
      </c>
      <c r="J8" s="48">
        <v>2.74</v>
      </c>
      <c r="K8" s="48">
        <v>1238</v>
      </c>
      <c r="L8" s="48">
        <v>344</v>
      </c>
      <c r="M8" s="48">
        <v>346</v>
      </c>
      <c r="N8" s="48">
        <v>66.599999999999994</v>
      </c>
      <c r="O8" s="48">
        <v>136.80000000000001</v>
      </c>
      <c r="P8" s="48">
        <v>138.4</v>
      </c>
      <c r="Q8" s="48">
        <v>2.4300000000000002</v>
      </c>
      <c r="R8" s="48">
        <v>8.68</v>
      </c>
      <c r="S8" s="48">
        <v>199</v>
      </c>
      <c r="T8" s="48">
        <v>95</v>
      </c>
      <c r="U8" s="48">
        <v>151.6</v>
      </c>
      <c r="V8" s="48">
        <v>156</v>
      </c>
      <c r="W8" s="48">
        <v>709</v>
      </c>
      <c r="X8" s="48">
        <v>83.6</v>
      </c>
      <c r="Y8" s="48">
        <v>63.4</v>
      </c>
      <c r="Z8" s="48">
        <v>65</v>
      </c>
      <c r="AA8" s="48">
        <v>0.255</v>
      </c>
      <c r="AB8" s="48">
        <v>84.6</v>
      </c>
      <c r="AC8" s="49">
        <v>115</v>
      </c>
    </row>
    <row r="9" spans="1:29" x14ac:dyDescent="0.25">
      <c r="A9" s="46" t="s">
        <v>633</v>
      </c>
      <c r="B9" s="47">
        <v>22.26</v>
      </c>
      <c r="C9" s="48">
        <v>293</v>
      </c>
      <c r="D9" s="48">
        <v>41.8</v>
      </c>
      <c r="E9" s="48">
        <v>507.8</v>
      </c>
      <c r="F9" s="48">
        <v>23820</v>
      </c>
      <c r="G9" s="48">
        <v>21390</v>
      </c>
      <c r="H9" s="48">
        <v>278</v>
      </c>
      <c r="I9" s="48">
        <v>9.8699999999999992</v>
      </c>
      <c r="J9" s="48">
        <v>3.16</v>
      </c>
      <c r="K9" s="48">
        <v>1390</v>
      </c>
      <c r="L9" s="48">
        <v>302.60000000000002</v>
      </c>
      <c r="M9" s="48">
        <v>296.8</v>
      </c>
      <c r="N9" s="48">
        <v>62.6</v>
      </c>
      <c r="O9" s="48">
        <v>136</v>
      </c>
      <c r="P9" s="48">
        <v>134.4</v>
      </c>
      <c r="Q9" s="48">
        <v>2.19</v>
      </c>
      <c r="R9" s="48">
        <v>8.57</v>
      </c>
      <c r="S9" s="48">
        <v>189</v>
      </c>
      <c r="T9" s="48">
        <v>101</v>
      </c>
      <c r="U9" s="48">
        <v>137.19999999999999</v>
      </c>
      <c r="V9" s="48">
        <v>145.80000000000001</v>
      </c>
      <c r="W9" s="48">
        <v>825</v>
      </c>
      <c r="X9" s="48">
        <v>84.5</v>
      </c>
      <c r="Y9" s="48">
        <v>70.900000000000006</v>
      </c>
      <c r="Z9" s="48">
        <v>175</v>
      </c>
      <c r="AA9" s="48">
        <v>0.312</v>
      </c>
      <c r="AB9" s="48">
        <v>88.6</v>
      </c>
      <c r="AC9" s="49">
        <v>113.3</v>
      </c>
    </row>
    <row r="10" spans="1:29" x14ac:dyDescent="0.25">
      <c r="A10" s="46" t="s">
        <v>634</v>
      </c>
      <c r="B10" s="47">
        <v>22.6</v>
      </c>
      <c r="C10" s="48">
        <v>292</v>
      </c>
      <c r="D10" s="48">
        <v>45</v>
      </c>
      <c r="E10" s="48">
        <v>505.6</v>
      </c>
      <c r="F10" s="48">
        <v>23630</v>
      </c>
      <c r="G10" s="48">
        <v>22170</v>
      </c>
      <c r="H10" s="48">
        <v>329</v>
      </c>
      <c r="I10" s="48">
        <v>10.61</v>
      </c>
      <c r="J10" s="48">
        <v>3.14</v>
      </c>
      <c r="K10" s="48">
        <v>1290</v>
      </c>
      <c r="L10" s="48">
        <v>305.10000000000002</v>
      </c>
      <c r="M10" s="48">
        <v>293.39999999999998</v>
      </c>
      <c r="N10" s="48">
        <v>66.5</v>
      </c>
      <c r="O10" s="48">
        <v>137</v>
      </c>
      <c r="P10" s="48">
        <v>136</v>
      </c>
      <c r="Q10" s="48">
        <v>2.29</v>
      </c>
      <c r="R10" s="48">
        <v>9.15</v>
      </c>
      <c r="S10" s="48">
        <v>195</v>
      </c>
      <c r="T10" s="48">
        <v>81.900000000000006</v>
      </c>
      <c r="U10" s="48">
        <v>142</v>
      </c>
      <c r="V10" s="48">
        <v>140</v>
      </c>
      <c r="W10" s="48">
        <v>816</v>
      </c>
      <c r="X10" s="48">
        <v>83.1</v>
      </c>
      <c r="Y10" s="48">
        <v>55</v>
      </c>
      <c r="Z10" s="48">
        <v>156</v>
      </c>
      <c r="AA10" s="48">
        <v>0.314</v>
      </c>
      <c r="AB10" s="48">
        <v>85.7</v>
      </c>
      <c r="AC10" s="49">
        <v>113.2</v>
      </c>
    </row>
    <row r="11" spans="1:29" x14ac:dyDescent="0.25">
      <c r="A11" s="46" t="s">
        <v>632</v>
      </c>
      <c r="B11" s="47">
        <v>20.32</v>
      </c>
      <c r="C11" s="48">
        <v>241</v>
      </c>
      <c r="D11" s="48">
        <v>85</v>
      </c>
      <c r="E11" s="48">
        <v>797</v>
      </c>
      <c r="F11" s="48">
        <v>23820</v>
      </c>
      <c r="G11" s="48">
        <v>21030</v>
      </c>
      <c r="H11" s="48">
        <v>620</v>
      </c>
      <c r="I11" s="48">
        <v>23</v>
      </c>
      <c r="J11" s="48">
        <v>3.03</v>
      </c>
      <c r="K11" s="48">
        <v>1274</v>
      </c>
      <c r="L11" s="48">
        <v>315.3</v>
      </c>
      <c r="M11" s="48">
        <v>303</v>
      </c>
      <c r="N11" s="48">
        <v>69</v>
      </c>
      <c r="O11" s="48">
        <v>134.5</v>
      </c>
      <c r="P11" s="48">
        <v>135.4</v>
      </c>
      <c r="Q11" s="48">
        <v>2.13</v>
      </c>
      <c r="R11" s="48">
        <v>9.4499999999999993</v>
      </c>
      <c r="S11" s="48">
        <v>188</v>
      </c>
      <c r="T11" s="48">
        <v>83.2</v>
      </c>
      <c r="U11" s="48">
        <v>145.6</v>
      </c>
      <c r="V11" s="48">
        <v>140.69999999999999</v>
      </c>
      <c r="W11" s="48">
        <v>755</v>
      </c>
      <c r="X11" s="48">
        <v>75.099999999999994</v>
      </c>
      <c r="Y11" s="48">
        <v>62.6</v>
      </c>
      <c r="Z11" s="48">
        <v>90</v>
      </c>
      <c r="AA11" s="48">
        <v>0.27600000000000002</v>
      </c>
      <c r="AB11" s="48">
        <v>87.4</v>
      </c>
      <c r="AC11" s="49">
        <v>120.4</v>
      </c>
    </row>
    <row r="12" spans="1:29" x14ac:dyDescent="0.25">
      <c r="A12" s="46" t="s">
        <v>633</v>
      </c>
      <c r="B12" s="47">
        <v>21.4</v>
      </c>
      <c r="C12" s="48">
        <v>269</v>
      </c>
      <c r="D12" s="48">
        <v>50.5</v>
      </c>
      <c r="E12" s="48">
        <v>483.3</v>
      </c>
      <c r="F12" s="48">
        <v>18090</v>
      </c>
      <c r="G12" s="48">
        <v>22050</v>
      </c>
      <c r="H12" s="48">
        <v>470</v>
      </c>
      <c r="I12" s="48">
        <v>9.93</v>
      </c>
      <c r="J12" s="48">
        <v>3.48</v>
      </c>
      <c r="K12" s="48">
        <v>1206</v>
      </c>
      <c r="L12" s="48">
        <v>299.39999999999998</v>
      </c>
      <c r="M12" s="48">
        <v>297.3</v>
      </c>
      <c r="N12" s="48">
        <v>63.7</v>
      </c>
      <c r="O12" s="48">
        <v>140</v>
      </c>
      <c r="P12" s="48">
        <v>140</v>
      </c>
      <c r="Q12" s="48">
        <v>2.74</v>
      </c>
      <c r="R12" s="48">
        <v>9.36</v>
      </c>
      <c r="S12" s="48">
        <v>188</v>
      </c>
      <c r="T12" s="48">
        <v>83.4</v>
      </c>
      <c r="U12" s="48">
        <v>150.5</v>
      </c>
      <c r="V12" s="48">
        <v>146.19999999999999</v>
      </c>
      <c r="W12" s="48">
        <v>818</v>
      </c>
      <c r="X12" s="48">
        <v>81.900000000000006</v>
      </c>
      <c r="Y12" s="48">
        <v>57.3</v>
      </c>
      <c r="Z12" s="48">
        <v>99</v>
      </c>
      <c r="AA12" s="48">
        <v>0.30399999999999999</v>
      </c>
      <c r="AB12" s="48">
        <v>86.8</v>
      </c>
      <c r="AC12" s="49">
        <v>135</v>
      </c>
    </row>
    <row r="13" spans="1:29" x14ac:dyDescent="0.25">
      <c r="A13" s="46" t="s">
        <v>635</v>
      </c>
      <c r="B13" s="47">
        <v>22.76</v>
      </c>
      <c r="C13" s="48">
        <v>343</v>
      </c>
      <c r="D13" s="48">
        <v>37.1</v>
      </c>
      <c r="E13" s="48">
        <v>505</v>
      </c>
      <c r="F13" s="48">
        <v>20760</v>
      </c>
      <c r="G13" s="48">
        <v>22600</v>
      </c>
      <c r="H13" s="48">
        <v>366</v>
      </c>
      <c r="I13" s="48">
        <v>9.9499999999999993</v>
      </c>
      <c r="J13" s="48">
        <v>3.63</v>
      </c>
      <c r="K13" s="48">
        <v>1233</v>
      </c>
      <c r="L13" s="48">
        <v>296.8</v>
      </c>
      <c r="M13" s="48">
        <v>295.2</v>
      </c>
      <c r="N13" s="48">
        <v>64.7</v>
      </c>
      <c r="O13" s="48">
        <v>138.4</v>
      </c>
      <c r="P13" s="48">
        <v>135.9</v>
      </c>
      <c r="Q13" s="48">
        <v>3.12</v>
      </c>
      <c r="R13" s="48">
        <v>8.5299999999999994</v>
      </c>
      <c r="S13" s="48">
        <v>186</v>
      </c>
      <c r="T13" s="48">
        <v>84.4</v>
      </c>
      <c r="U13" s="48">
        <v>148</v>
      </c>
      <c r="V13" s="48">
        <v>139.80000000000001</v>
      </c>
      <c r="W13" s="48">
        <v>760</v>
      </c>
      <c r="X13" s="48">
        <v>79.3</v>
      </c>
      <c r="Y13" s="48">
        <v>68.099999999999994</v>
      </c>
      <c r="Z13" s="48">
        <v>116</v>
      </c>
      <c r="AA13" s="48">
        <v>0.32500000000000001</v>
      </c>
      <c r="AB13" s="48">
        <v>87.7</v>
      </c>
      <c r="AC13" s="49">
        <v>116</v>
      </c>
    </row>
    <row r="14" spans="1:29" x14ac:dyDescent="0.25">
      <c r="A14" s="46" t="s">
        <v>632</v>
      </c>
      <c r="B14" s="47">
        <v>22.35</v>
      </c>
      <c r="C14" s="48">
        <v>268</v>
      </c>
      <c r="D14" s="48">
        <v>41.7</v>
      </c>
      <c r="E14" s="48">
        <v>512.70000000000005</v>
      </c>
      <c r="F14" s="48">
        <v>24310</v>
      </c>
      <c r="G14" s="48">
        <v>21150</v>
      </c>
      <c r="H14" s="48">
        <v>266</v>
      </c>
      <c r="I14" s="48">
        <v>10.08</v>
      </c>
      <c r="J14" s="48">
        <v>2.99</v>
      </c>
      <c r="K14" s="48">
        <v>1186</v>
      </c>
      <c r="L14" s="48">
        <v>300.5</v>
      </c>
      <c r="M14" s="48">
        <v>294.3</v>
      </c>
      <c r="N14" s="48">
        <v>64</v>
      </c>
      <c r="O14" s="48">
        <v>116.3</v>
      </c>
      <c r="P14" s="48">
        <v>116.8</v>
      </c>
      <c r="Q14" s="48">
        <v>1.67</v>
      </c>
      <c r="R14" s="48">
        <v>8.81</v>
      </c>
      <c r="S14" s="48">
        <v>168.6</v>
      </c>
      <c r="T14" s="48">
        <v>91.3</v>
      </c>
      <c r="U14" s="48">
        <v>139.69999999999999</v>
      </c>
      <c r="V14" s="48">
        <v>150.69999999999999</v>
      </c>
      <c r="W14" s="48">
        <v>895</v>
      </c>
      <c r="X14" s="48">
        <v>79.099999999999994</v>
      </c>
      <c r="Y14" s="48">
        <v>54.4</v>
      </c>
      <c r="Z14" s="48">
        <v>68</v>
      </c>
      <c r="AA14" s="48">
        <v>0.23499999999999999</v>
      </c>
      <c r="AB14" s="48">
        <v>87.1</v>
      </c>
      <c r="AC14" s="49">
        <v>122.3</v>
      </c>
    </row>
    <row r="15" spans="1:29" x14ac:dyDescent="0.25">
      <c r="A15" s="46" t="s">
        <v>634</v>
      </c>
      <c r="B15" s="47">
        <v>22.59</v>
      </c>
      <c r="C15" s="48">
        <v>262</v>
      </c>
      <c r="D15" s="48">
        <v>54.6</v>
      </c>
      <c r="E15" s="48">
        <v>482.2</v>
      </c>
      <c r="F15" s="48">
        <v>20250</v>
      </c>
      <c r="G15" s="48">
        <v>22820</v>
      </c>
      <c r="H15" s="48">
        <v>300</v>
      </c>
      <c r="I15" s="48">
        <v>9.9700000000000006</v>
      </c>
      <c r="J15" s="48">
        <v>3.46</v>
      </c>
      <c r="K15" s="48">
        <v>1149</v>
      </c>
      <c r="L15" s="48">
        <v>311.60000000000002</v>
      </c>
      <c r="M15" s="48">
        <v>307.60000000000002</v>
      </c>
      <c r="N15" s="48">
        <v>64.7</v>
      </c>
      <c r="O15" s="48">
        <v>133.1</v>
      </c>
      <c r="P15" s="48">
        <v>134.9</v>
      </c>
      <c r="Q15" s="48">
        <v>2.59</v>
      </c>
      <c r="R15" s="48">
        <v>8.84</v>
      </c>
      <c r="S15" s="48">
        <v>177</v>
      </c>
      <c r="T15" s="48">
        <v>95</v>
      </c>
      <c r="U15" s="48">
        <v>141.4</v>
      </c>
      <c r="V15" s="48">
        <v>142.4</v>
      </c>
      <c r="W15" s="48">
        <v>811</v>
      </c>
      <c r="X15" s="48">
        <v>78</v>
      </c>
      <c r="Y15" s="48">
        <v>54.8</v>
      </c>
      <c r="Z15" s="48">
        <v>87</v>
      </c>
      <c r="AA15" s="48">
        <v>0.24299999999999999</v>
      </c>
      <c r="AB15" s="48">
        <v>83.2</v>
      </c>
      <c r="AC15" s="49">
        <v>113.4</v>
      </c>
    </row>
    <row r="16" spans="1:29" x14ac:dyDescent="0.25">
      <c r="A16" s="46" t="s">
        <v>636</v>
      </c>
      <c r="B16" s="47">
        <v>24.28</v>
      </c>
      <c r="C16" s="48">
        <v>260</v>
      </c>
      <c r="D16" s="48">
        <v>53.7</v>
      </c>
      <c r="E16" s="48">
        <v>492.1</v>
      </c>
      <c r="F16" s="48">
        <v>19400</v>
      </c>
      <c r="G16" s="48">
        <v>22360</v>
      </c>
      <c r="H16" s="48">
        <v>264</v>
      </c>
      <c r="I16" s="48">
        <v>10.029999999999999</v>
      </c>
      <c r="J16" s="48">
        <v>3.6589999999999998</v>
      </c>
      <c r="K16" s="48">
        <v>1272</v>
      </c>
      <c r="L16" s="48">
        <v>301</v>
      </c>
      <c r="M16" s="48">
        <v>297.89999999999998</v>
      </c>
      <c r="N16" s="48">
        <v>65</v>
      </c>
      <c r="O16" s="48">
        <v>152</v>
      </c>
      <c r="P16" s="48">
        <v>154</v>
      </c>
      <c r="Q16" s="48">
        <v>2.12</v>
      </c>
      <c r="R16" s="48">
        <v>8.81</v>
      </c>
      <c r="S16" s="48">
        <v>179</v>
      </c>
      <c r="T16" s="48">
        <v>83.5</v>
      </c>
      <c r="U16" s="48">
        <v>142.4</v>
      </c>
      <c r="V16" s="48">
        <v>142.19999999999999</v>
      </c>
      <c r="W16" s="48">
        <v>770</v>
      </c>
      <c r="X16" s="48">
        <v>79.8</v>
      </c>
      <c r="Y16" s="48">
        <v>74</v>
      </c>
      <c r="Z16" s="48">
        <v>162</v>
      </c>
      <c r="AA16" s="48">
        <v>0.107</v>
      </c>
      <c r="AB16" s="48">
        <v>93.3</v>
      </c>
      <c r="AC16" s="49">
        <v>118.3</v>
      </c>
    </row>
    <row r="17" spans="1:29" x14ac:dyDescent="0.25">
      <c r="A17" s="46" t="s">
        <v>637</v>
      </c>
      <c r="B17" s="47">
        <v>23.02</v>
      </c>
      <c r="C17" s="48">
        <v>282</v>
      </c>
      <c r="D17" s="48">
        <v>81.8</v>
      </c>
      <c r="E17" s="48">
        <v>544</v>
      </c>
      <c r="F17" s="48">
        <v>25540</v>
      </c>
      <c r="G17" s="48">
        <v>23290</v>
      </c>
      <c r="H17" s="48">
        <v>471</v>
      </c>
      <c r="I17" s="48">
        <v>5.16</v>
      </c>
      <c r="J17" s="48">
        <v>3.79</v>
      </c>
      <c r="K17" s="48">
        <v>1154</v>
      </c>
      <c r="L17" s="48">
        <v>333.5</v>
      </c>
      <c r="M17" s="48">
        <v>313.3</v>
      </c>
      <c r="N17" s="48">
        <v>65.5</v>
      </c>
      <c r="O17" s="48">
        <v>133.5</v>
      </c>
      <c r="P17" s="48">
        <v>132.69999999999999</v>
      </c>
      <c r="Q17" s="48">
        <v>3.23</v>
      </c>
      <c r="R17" s="48">
        <v>9.48</v>
      </c>
      <c r="S17" s="48">
        <v>198</v>
      </c>
      <c r="T17" s="48">
        <v>97</v>
      </c>
      <c r="U17" s="48">
        <v>149.4</v>
      </c>
      <c r="V17" s="48">
        <v>151.5</v>
      </c>
      <c r="W17" s="48">
        <v>871</v>
      </c>
      <c r="X17" s="48">
        <v>78.5</v>
      </c>
      <c r="Y17" s="48">
        <v>61.9</v>
      </c>
      <c r="Z17" s="48">
        <v>142</v>
      </c>
      <c r="AA17" s="48">
        <v>0.33</v>
      </c>
      <c r="AB17" s="48">
        <v>90.5</v>
      </c>
      <c r="AC17" s="49">
        <v>126.6</v>
      </c>
    </row>
    <row r="18" spans="1:29" x14ac:dyDescent="0.25">
      <c r="A18" s="46" t="s">
        <v>638</v>
      </c>
      <c r="B18" s="47">
        <v>22.75</v>
      </c>
      <c r="C18" s="48">
        <v>290</v>
      </c>
      <c r="D18" s="48">
        <v>82.4</v>
      </c>
      <c r="E18" s="48">
        <v>500</v>
      </c>
      <c r="F18" s="48">
        <v>26940</v>
      </c>
      <c r="G18" s="48">
        <v>21360</v>
      </c>
      <c r="H18" s="48">
        <v>350</v>
      </c>
      <c r="I18" s="48">
        <v>9.68</v>
      </c>
      <c r="J18" s="48">
        <v>3.62</v>
      </c>
      <c r="K18" s="48">
        <v>1191</v>
      </c>
      <c r="L18" s="48">
        <v>288</v>
      </c>
      <c r="M18" s="48">
        <v>296.3</v>
      </c>
      <c r="N18" s="48">
        <v>63.6</v>
      </c>
      <c r="O18" s="48">
        <v>126.7</v>
      </c>
      <c r="P18" s="48">
        <v>127</v>
      </c>
      <c r="Q18" s="48">
        <v>2.88</v>
      </c>
      <c r="R18" s="48">
        <v>8.6300000000000008</v>
      </c>
      <c r="S18" s="48">
        <v>183.1</v>
      </c>
      <c r="T18" s="48">
        <v>83.6</v>
      </c>
      <c r="U18" s="48">
        <v>142.9</v>
      </c>
      <c r="V18" s="48">
        <v>144.9</v>
      </c>
      <c r="W18" s="48">
        <v>833</v>
      </c>
      <c r="X18" s="48">
        <v>87.6</v>
      </c>
      <c r="Y18" s="48">
        <v>59.3</v>
      </c>
      <c r="Z18" s="48">
        <v>270</v>
      </c>
      <c r="AA18" s="48">
        <v>0.22800000000000001</v>
      </c>
      <c r="AB18" s="48">
        <v>84.4</v>
      </c>
      <c r="AC18" s="49">
        <v>115.9</v>
      </c>
    </row>
    <row r="19" spans="1:29" x14ac:dyDescent="0.25">
      <c r="A19" s="46" t="s">
        <v>639</v>
      </c>
      <c r="B19" s="47">
        <v>22.13</v>
      </c>
      <c r="C19" s="48">
        <v>293</v>
      </c>
      <c r="D19" s="48">
        <v>59.7</v>
      </c>
      <c r="E19" s="48">
        <v>485</v>
      </c>
      <c r="F19" s="48">
        <v>20080</v>
      </c>
      <c r="G19" s="48">
        <v>21640</v>
      </c>
      <c r="H19" s="48">
        <v>331</v>
      </c>
      <c r="I19" s="48">
        <v>10.37</v>
      </c>
      <c r="J19" s="48">
        <v>3.69</v>
      </c>
      <c r="K19" s="48">
        <v>1222</v>
      </c>
      <c r="L19" s="48">
        <v>291.60000000000002</v>
      </c>
      <c r="M19" s="48">
        <v>287.39999999999998</v>
      </c>
      <c r="N19" s="48">
        <v>64</v>
      </c>
      <c r="O19" s="48">
        <v>127.9</v>
      </c>
      <c r="P19" s="48">
        <v>126.9</v>
      </c>
      <c r="Q19" s="48">
        <v>2.36</v>
      </c>
      <c r="R19" s="48">
        <v>8.89</v>
      </c>
      <c r="S19" s="48">
        <v>205</v>
      </c>
      <c r="T19" s="48">
        <v>92.4</v>
      </c>
      <c r="U19" s="48">
        <v>132.9</v>
      </c>
      <c r="V19" s="48">
        <v>137.30000000000001</v>
      </c>
      <c r="W19" s="48">
        <v>831</v>
      </c>
      <c r="X19" s="48">
        <v>91.8</v>
      </c>
      <c r="Y19" s="48">
        <v>61.1</v>
      </c>
      <c r="Z19" s="48">
        <v>270</v>
      </c>
      <c r="AA19" s="48">
        <v>0.26900000000000002</v>
      </c>
      <c r="AB19" s="48">
        <v>86.1</v>
      </c>
      <c r="AC19" s="49">
        <v>113.4</v>
      </c>
    </row>
    <row r="20" spans="1:29" x14ac:dyDescent="0.25">
      <c r="A20" s="46" t="s">
        <v>640</v>
      </c>
      <c r="B20" s="47">
        <v>21.99</v>
      </c>
      <c r="C20" s="48">
        <v>298</v>
      </c>
      <c r="D20" s="48">
        <v>55.1</v>
      </c>
      <c r="E20" s="48">
        <v>485.1</v>
      </c>
      <c r="F20" s="48">
        <v>20070</v>
      </c>
      <c r="G20" s="48">
        <v>22820</v>
      </c>
      <c r="H20" s="48">
        <v>302</v>
      </c>
      <c r="I20" s="48">
        <v>10.7</v>
      </c>
      <c r="J20" s="48">
        <v>3.76</v>
      </c>
      <c r="K20" s="48">
        <v>1330</v>
      </c>
      <c r="L20" s="48">
        <v>317.5</v>
      </c>
      <c r="M20" s="48">
        <v>305.10000000000002</v>
      </c>
      <c r="N20" s="48">
        <v>66.3</v>
      </c>
      <c r="O20" s="48">
        <v>134.69999999999999</v>
      </c>
      <c r="P20" s="48">
        <v>132.80000000000001</v>
      </c>
      <c r="Q20" s="48">
        <v>2.69</v>
      </c>
      <c r="R20" s="48">
        <v>8.69</v>
      </c>
      <c r="S20" s="48">
        <v>188</v>
      </c>
      <c r="T20" s="48">
        <v>77.5</v>
      </c>
      <c r="U20" s="48">
        <v>137</v>
      </c>
      <c r="V20" s="48">
        <v>143.9</v>
      </c>
      <c r="W20" s="48">
        <v>776</v>
      </c>
      <c r="X20" s="48">
        <v>98.5</v>
      </c>
      <c r="Y20" s="48">
        <v>57</v>
      </c>
      <c r="Z20" s="48">
        <v>226</v>
      </c>
      <c r="AA20" s="48">
        <v>0.41</v>
      </c>
      <c r="AB20" s="48">
        <v>84.5</v>
      </c>
      <c r="AC20" s="49">
        <v>117</v>
      </c>
    </row>
    <row r="21" spans="1:29" x14ac:dyDescent="0.25">
      <c r="A21" s="46" t="s">
        <v>632</v>
      </c>
      <c r="B21" s="47">
        <v>20.5</v>
      </c>
      <c r="C21" s="48">
        <v>241</v>
      </c>
      <c r="D21" s="48">
        <v>61.2</v>
      </c>
      <c r="E21" s="48">
        <v>475.7</v>
      </c>
      <c r="F21" s="48">
        <v>19850</v>
      </c>
      <c r="G21" s="48">
        <v>21350</v>
      </c>
      <c r="H21" s="48">
        <v>245</v>
      </c>
      <c r="I21" s="48">
        <v>10.029999999999999</v>
      </c>
      <c r="J21" s="48">
        <v>3.38</v>
      </c>
      <c r="K21" s="48">
        <v>1169</v>
      </c>
      <c r="L21" s="48">
        <v>285.7</v>
      </c>
      <c r="M21" s="48">
        <v>289.8</v>
      </c>
      <c r="N21" s="48">
        <v>60.3</v>
      </c>
      <c r="O21" s="48">
        <v>125</v>
      </c>
      <c r="P21" s="48">
        <v>128</v>
      </c>
      <c r="Q21" s="48">
        <v>2.0499999999999998</v>
      </c>
      <c r="R21" s="48">
        <v>8.6999999999999993</v>
      </c>
      <c r="S21" s="48">
        <v>171</v>
      </c>
      <c r="T21" s="48">
        <v>78.099999999999994</v>
      </c>
      <c r="U21" s="48">
        <v>139.1</v>
      </c>
      <c r="V21" s="48">
        <v>135.19999999999999</v>
      </c>
      <c r="W21" s="48">
        <v>831</v>
      </c>
      <c r="X21" s="48">
        <v>69.2</v>
      </c>
      <c r="Y21" s="48">
        <v>50.4</v>
      </c>
      <c r="Z21" s="48">
        <v>40</v>
      </c>
      <c r="AA21" s="48">
        <v>0.23899999999999999</v>
      </c>
      <c r="AB21" s="48">
        <v>77.2</v>
      </c>
      <c r="AC21" s="49">
        <v>107.5</v>
      </c>
    </row>
    <row r="22" spans="1:29" x14ac:dyDescent="0.25">
      <c r="A22" s="46" t="s">
        <v>632</v>
      </c>
      <c r="B22" s="47">
        <v>21.9</v>
      </c>
      <c r="C22" s="48">
        <v>250</v>
      </c>
      <c r="D22" s="48">
        <v>64.2</v>
      </c>
      <c r="E22" s="48">
        <v>479.4</v>
      </c>
      <c r="F22" s="48">
        <v>17270</v>
      </c>
      <c r="G22" s="48">
        <v>22300</v>
      </c>
      <c r="H22" s="48">
        <v>238</v>
      </c>
      <c r="I22" s="48">
        <v>9.39</v>
      </c>
      <c r="J22" s="48">
        <v>3.58</v>
      </c>
      <c r="K22" s="48">
        <v>1126</v>
      </c>
      <c r="L22" s="48">
        <v>291.60000000000002</v>
      </c>
      <c r="M22" s="48">
        <v>300.7</v>
      </c>
      <c r="N22" s="48">
        <v>60.7</v>
      </c>
      <c r="O22" s="48">
        <v>125</v>
      </c>
      <c r="P22" s="48">
        <v>125.8</v>
      </c>
      <c r="Q22" s="48">
        <v>2.0099999999999998</v>
      </c>
      <c r="R22" s="48">
        <v>8.25</v>
      </c>
      <c r="S22" s="48">
        <v>160.4</v>
      </c>
      <c r="T22" s="48">
        <v>84.2</v>
      </c>
      <c r="U22" s="48">
        <v>134.80000000000001</v>
      </c>
      <c r="V22" s="48">
        <v>135.80000000000001</v>
      </c>
      <c r="W22" s="48">
        <v>820</v>
      </c>
      <c r="X22" s="48">
        <v>81.900000000000006</v>
      </c>
      <c r="Y22" s="48">
        <v>56.5</v>
      </c>
      <c r="Z22" s="48">
        <v>34</v>
      </c>
      <c r="AA22" s="48">
        <v>0.254</v>
      </c>
      <c r="AB22" s="48">
        <v>75</v>
      </c>
      <c r="AC22" s="49">
        <v>112.4</v>
      </c>
    </row>
    <row r="23" spans="1:29" x14ac:dyDescent="0.25">
      <c r="A23" s="46" t="s">
        <v>641</v>
      </c>
      <c r="B23" s="47">
        <v>21.76</v>
      </c>
      <c r="C23" s="48">
        <v>256</v>
      </c>
      <c r="D23" s="48">
        <v>57.4</v>
      </c>
      <c r="E23" s="48">
        <v>630</v>
      </c>
      <c r="F23" s="48">
        <v>23500</v>
      </c>
      <c r="G23" s="48">
        <v>22800</v>
      </c>
      <c r="H23" s="48">
        <v>227</v>
      </c>
      <c r="I23" s="48">
        <v>9.24</v>
      </c>
      <c r="J23" s="48">
        <v>3.3809999999999998</v>
      </c>
      <c r="K23" s="48">
        <v>937</v>
      </c>
      <c r="L23" s="48">
        <v>311.39999999999998</v>
      </c>
      <c r="M23" s="48">
        <v>301.2</v>
      </c>
      <c r="N23" s="48">
        <v>61.4</v>
      </c>
      <c r="O23" s="48">
        <v>118.9</v>
      </c>
      <c r="P23" s="48">
        <v>122.1</v>
      </c>
      <c r="Q23" s="48">
        <v>1.99</v>
      </c>
      <c r="R23" s="48">
        <v>8.44</v>
      </c>
      <c r="S23" s="48">
        <v>163.6</v>
      </c>
      <c r="T23" s="48">
        <v>74.8</v>
      </c>
      <c r="U23" s="48">
        <v>135.69999999999999</v>
      </c>
      <c r="V23" s="48">
        <v>134.1</v>
      </c>
      <c r="W23" s="48">
        <v>788</v>
      </c>
      <c r="X23" s="48">
        <v>77.900000000000006</v>
      </c>
      <c r="Y23" s="48">
        <v>58.4</v>
      </c>
      <c r="Z23" s="48">
        <v>44</v>
      </c>
      <c r="AA23" s="48">
        <v>0.248</v>
      </c>
      <c r="AB23" s="48">
        <v>73.2</v>
      </c>
      <c r="AC23" s="49">
        <v>102.4</v>
      </c>
    </row>
    <row r="24" spans="1:29" x14ac:dyDescent="0.25">
      <c r="A24" s="46" t="s">
        <v>637</v>
      </c>
      <c r="B24" s="47">
        <v>22.45</v>
      </c>
      <c r="C24" s="48">
        <v>306</v>
      </c>
      <c r="D24" s="48">
        <v>63</v>
      </c>
      <c r="E24" s="48">
        <v>430</v>
      </c>
      <c r="F24" s="48">
        <v>20570</v>
      </c>
      <c r="G24" s="48">
        <v>21360</v>
      </c>
      <c r="H24" s="48">
        <v>295</v>
      </c>
      <c r="I24" s="48">
        <v>9.58</v>
      </c>
      <c r="J24" s="48">
        <v>3.69</v>
      </c>
      <c r="K24" s="48">
        <v>530</v>
      </c>
      <c r="L24" s="48">
        <v>295.5</v>
      </c>
      <c r="M24" s="48">
        <v>291.89999999999998</v>
      </c>
      <c r="N24" s="48">
        <v>63.2</v>
      </c>
      <c r="O24" s="48">
        <v>112.1</v>
      </c>
      <c r="P24" s="48">
        <v>113.1</v>
      </c>
      <c r="Q24" s="48">
        <v>1.79</v>
      </c>
      <c r="R24" s="48">
        <v>8.66</v>
      </c>
      <c r="S24" s="48">
        <v>175</v>
      </c>
      <c r="T24" s="48">
        <v>85.9</v>
      </c>
      <c r="U24" s="48">
        <v>138.6</v>
      </c>
      <c r="V24" s="48">
        <v>137.5</v>
      </c>
      <c r="W24" s="48">
        <v>834</v>
      </c>
      <c r="X24" s="48">
        <v>81.599999999999994</v>
      </c>
      <c r="Y24" s="48">
        <v>55.1</v>
      </c>
      <c r="Z24" s="48">
        <v>29.8</v>
      </c>
      <c r="AA24" s="48">
        <v>0.23400000000000001</v>
      </c>
      <c r="AB24" s="48">
        <v>82.1</v>
      </c>
      <c r="AC24" s="49">
        <v>116</v>
      </c>
    </row>
    <row r="25" spans="1:29" x14ac:dyDescent="0.25">
      <c r="A25" s="46" t="s">
        <v>642</v>
      </c>
      <c r="B25" s="47">
        <v>22.89</v>
      </c>
      <c r="C25" s="48">
        <v>265</v>
      </c>
      <c r="D25" s="48">
        <v>66.8</v>
      </c>
      <c r="E25" s="48">
        <v>497</v>
      </c>
      <c r="F25" s="48">
        <v>17270</v>
      </c>
      <c r="G25" s="48">
        <v>22910</v>
      </c>
      <c r="H25" s="48">
        <v>318</v>
      </c>
      <c r="I25" s="48">
        <v>9.5500000000000007</v>
      </c>
      <c r="J25" s="48">
        <v>3.63</v>
      </c>
      <c r="K25" s="48">
        <v>840</v>
      </c>
      <c r="L25" s="48">
        <v>308.2</v>
      </c>
      <c r="M25" s="48">
        <v>303.5</v>
      </c>
      <c r="N25" s="48">
        <v>65.8</v>
      </c>
      <c r="O25" s="48">
        <v>118.1</v>
      </c>
      <c r="P25" s="48">
        <v>118.8</v>
      </c>
      <c r="Q25" s="48">
        <v>2.13</v>
      </c>
      <c r="R25" s="48">
        <v>8.42</v>
      </c>
      <c r="S25" s="48">
        <v>173</v>
      </c>
      <c r="T25" s="48">
        <v>109</v>
      </c>
      <c r="U25" s="48">
        <v>137.5</v>
      </c>
      <c r="V25" s="48">
        <v>141.19999999999999</v>
      </c>
      <c r="W25" s="48">
        <v>792</v>
      </c>
      <c r="X25" s="48">
        <v>77.3</v>
      </c>
      <c r="Y25" s="48">
        <v>63.8</v>
      </c>
      <c r="Z25" s="48">
        <v>210</v>
      </c>
      <c r="AA25" s="48">
        <v>0.28999999999999998</v>
      </c>
      <c r="AB25" s="48">
        <v>85.3</v>
      </c>
      <c r="AC25" s="49">
        <v>110.2</v>
      </c>
    </row>
    <row r="26" spans="1:29" x14ac:dyDescent="0.25">
      <c r="A26" s="46" t="s">
        <v>632</v>
      </c>
      <c r="B26" s="47">
        <v>21.93</v>
      </c>
      <c r="C26" s="48">
        <v>283</v>
      </c>
      <c r="D26" s="48">
        <v>59.2</v>
      </c>
      <c r="E26" s="48">
        <v>778</v>
      </c>
      <c r="F26" s="48">
        <v>34610</v>
      </c>
      <c r="G26" s="48">
        <v>22650</v>
      </c>
      <c r="H26" s="48">
        <v>342</v>
      </c>
      <c r="I26" s="48">
        <v>10.130000000000001</v>
      </c>
      <c r="J26" s="48">
        <v>3.3290000000000002</v>
      </c>
      <c r="K26" s="48">
        <v>1512</v>
      </c>
      <c r="L26" s="48">
        <v>291</v>
      </c>
      <c r="M26" s="48">
        <v>288.7</v>
      </c>
      <c r="N26" s="48">
        <v>65.3</v>
      </c>
      <c r="O26" s="48">
        <v>145.1</v>
      </c>
      <c r="P26" s="48">
        <v>151</v>
      </c>
      <c r="Q26" s="48">
        <v>2.57</v>
      </c>
      <c r="R26" s="48">
        <v>8.68</v>
      </c>
      <c r="S26" s="48">
        <v>177</v>
      </c>
      <c r="T26" s="48">
        <v>92</v>
      </c>
      <c r="U26" s="48">
        <v>148.9</v>
      </c>
      <c r="V26" s="48">
        <v>148.4</v>
      </c>
      <c r="W26" s="48">
        <v>481</v>
      </c>
      <c r="X26" s="48">
        <v>78.099999999999994</v>
      </c>
      <c r="Y26" s="48">
        <v>65.7</v>
      </c>
      <c r="Z26" s="48">
        <v>26</v>
      </c>
      <c r="AA26" s="48">
        <v>0.17100000000000001</v>
      </c>
      <c r="AB26" s="48">
        <v>85.8</v>
      </c>
      <c r="AC26" s="49">
        <v>148.80000000000001</v>
      </c>
    </row>
    <row r="27" spans="1:29" x14ac:dyDescent="0.25">
      <c r="A27" s="46" t="s">
        <v>632</v>
      </c>
      <c r="B27" s="47">
        <v>21.98</v>
      </c>
      <c r="C27" s="48">
        <v>278</v>
      </c>
      <c r="D27" s="48">
        <v>61.2</v>
      </c>
      <c r="E27" s="48">
        <v>800</v>
      </c>
      <c r="F27" s="48">
        <v>34820</v>
      </c>
      <c r="G27" s="48">
        <v>22880</v>
      </c>
      <c r="H27" s="48">
        <v>264</v>
      </c>
      <c r="I27" s="48">
        <v>10.33</v>
      </c>
      <c r="J27" s="48">
        <v>3.77</v>
      </c>
      <c r="K27" s="48">
        <v>1474</v>
      </c>
      <c r="L27" s="48">
        <v>279.2</v>
      </c>
      <c r="M27" s="48">
        <v>282</v>
      </c>
      <c r="N27" s="48">
        <v>66.2</v>
      </c>
      <c r="O27" s="48">
        <v>144</v>
      </c>
      <c r="P27" s="48">
        <v>144</v>
      </c>
      <c r="Q27" s="48">
        <v>2.93</v>
      </c>
      <c r="R27" s="48">
        <v>9.1300000000000008</v>
      </c>
      <c r="S27" s="48">
        <v>179</v>
      </c>
      <c r="T27" s="48">
        <v>85</v>
      </c>
      <c r="U27" s="48">
        <v>139.5</v>
      </c>
      <c r="V27" s="48">
        <v>140.9</v>
      </c>
      <c r="W27" s="48">
        <v>429</v>
      </c>
      <c r="X27" s="48">
        <v>75.8</v>
      </c>
      <c r="Y27" s="48">
        <v>64</v>
      </c>
      <c r="Z27" s="48">
        <v>56</v>
      </c>
      <c r="AA27" s="48">
        <v>0.184</v>
      </c>
      <c r="AB27" s="48">
        <v>84.7</v>
      </c>
      <c r="AC27" s="49">
        <v>145.9</v>
      </c>
    </row>
    <row r="28" spans="1:29" x14ac:dyDescent="0.25">
      <c r="A28" s="36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1"/>
    </row>
    <row r="29" spans="1:29" x14ac:dyDescent="0.25">
      <c r="A29" s="52" t="s">
        <v>453</v>
      </c>
      <c r="B29" s="53">
        <f t="shared" ref="B29:N29" si="3">MEDIAN(B8:B27)</f>
        <v>22.28</v>
      </c>
      <c r="C29" s="53">
        <f t="shared" si="3"/>
        <v>280</v>
      </c>
      <c r="D29" s="53">
        <f t="shared" si="3"/>
        <v>58.3</v>
      </c>
      <c r="E29" s="53">
        <f t="shared" si="3"/>
        <v>502.5</v>
      </c>
      <c r="F29" s="53">
        <f t="shared" si="3"/>
        <v>22130</v>
      </c>
      <c r="G29" s="53">
        <f t="shared" si="3"/>
        <v>22235</v>
      </c>
      <c r="H29" s="53">
        <f t="shared" si="3"/>
        <v>304.5</v>
      </c>
      <c r="I29" s="53">
        <f t="shared" si="3"/>
        <v>10</v>
      </c>
      <c r="J29" s="53">
        <f t="shared" si="3"/>
        <v>3.5300000000000002</v>
      </c>
      <c r="K29" s="53">
        <f t="shared" si="3"/>
        <v>1214</v>
      </c>
      <c r="L29" s="53">
        <f t="shared" si="3"/>
        <v>300.75</v>
      </c>
      <c r="M29" s="53">
        <f t="shared" si="3"/>
        <v>297.05</v>
      </c>
      <c r="N29" s="53">
        <f t="shared" si="3"/>
        <v>64.7</v>
      </c>
      <c r="O29" s="53">
        <f t="shared" ref="O29:AC29" si="4">MEDIAN(O8:O27)</f>
        <v>134</v>
      </c>
      <c r="P29" s="53">
        <f t="shared" si="4"/>
        <v>133.60000000000002</v>
      </c>
      <c r="Q29" s="53">
        <f t="shared" si="4"/>
        <v>2.3250000000000002</v>
      </c>
      <c r="R29" s="53">
        <f t="shared" si="4"/>
        <v>8.6950000000000003</v>
      </c>
      <c r="S29" s="53">
        <f t="shared" si="4"/>
        <v>181.05</v>
      </c>
      <c r="T29" s="53">
        <f t="shared" si="4"/>
        <v>84.7</v>
      </c>
      <c r="U29" s="53">
        <f t="shared" si="4"/>
        <v>140.55000000000001</v>
      </c>
      <c r="V29" s="53">
        <f t="shared" si="4"/>
        <v>141.69999999999999</v>
      </c>
      <c r="W29" s="53">
        <f t="shared" si="4"/>
        <v>813.5</v>
      </c>
      <c r="X29" s="53">
        <f t="shared" si="4"/>
        <v>79.55</v>
      </c>
      <c r="Y29" s="53">
        <f t="shared" si="4"/>
        <v>60.2</v>
      </c>
      <c r="Z29" s="53">
        <f t="shared" si="4"/>
        <v>94.5</v>
      </c>
      <c r="AA29" s="53">
        <f t="shared" si="4"/>
        <v>0.2545</v>
      </c>
      <c r="AB29" s="53">
        <f t="shared" si="4"/>
        <v>85.5</v>
      </c>
      <c r="AC29" s="54">
        <f t="shared" si="4"/>
        <v>115.95</v>
      </c>
    </row>
    <row r="30" spans="1:29" x14ac:dyDescent="0.25">
      <c r="A30" s="52" t="s">
        <v>643</v>
      </c>
      <c r="B30" s="53">
        <f t="shared" ref="B30:N30" si="5">STDEVA(B8:B27)</f>
        <v>0.85896878198282212</v>
      </c>
      <c r="C30" s="53">
        <f t="shared" si="5"/>
        <v>24.639025527552189</v>
      </c>
      <c r="D30" s="53">
        <f t="shared" si="5"/>
        <v>13.212054902127891</v>
      </c>
      <c r="E30" s="53">
        <f t="shared" si="5"/>
        <v>112.59279634805138</v>
      </c>
      <c r="F30" s="53">
        <f t="shared" si="5"/>
        <v>4991.0307974458174</v>
      </c>
      <c r="G30" s="53">
        <f t="shared" si="5"/>
        <v>704.08488573167756</v>
      </c>
      <c r="H30" s="53">
        <f t="shared" si="5"/>
        <v>94.812987673519387</v>
      </c>
      <c r="I30" s="53">
        <f t="shared" si="5"/>
        <v>3.183698610438062</v>
      </c>
      <c r="J30" s="53">
        <f t="shared" si="5"/>
        <v>0.29742482022220418</v>
      </c>
      <c r="K30" s="53">
        <f t="shared" si="5"/>
        <v>217.94453060596101</v>
      </c>
      <c r="L30" s="53">
        <f t="shared" si="5"/>
        <v>15.822963825103258</v>
      </c>
      <c r="M30" s="53">
        <f t="shared" si="5"/>
        <v>13.200801411078682</v>
      </c>
      <c r="N30" s="53">
        <f t="shared" si="5"/>
        <v>2.144141344516064</v>
      </c>
      <c r="O30" s="53">
        <f t="shared" ref="O30:AC30" si="6">STDEVA(O8:O27)</f>
        <v>10.388833833547086</v>
      </c>
      <c r="P30" s="53">
        <f t="shared" si="6"/>
        <v>10.550081067286442</v>
      </c>
      <c r="Q30" s="53">
        <f t="shared" si="6"/>
        <v>0.43610084541126615</v>
      </c>
      <c r="R30" s="53">
        <f t="shared" si="6"/>
        <v>0.34336224541866484</v>
      </c>
      <c r="S30" s="53">
        <f t="shared" si="6"/>
        <v>11.966016573261919</v>
      </c>
      <c r="T30" s="53">
        <f t="shared" si="6"/>
        <v>8.5206189545373441</v>
      </c>
      <c r="U30" s="53">
        <f t="shared" si="6"/>
        <v>5.571570221835322</v>
      </c>
      <c r="V30" s="53">
        <f t="shared" si="6"/>
        <v>5.7969933223135044</v>
      </c>
      <c r="W30" s="53">
        <f t="shared" si="6"/>
        <v>116.42701576524239</v>
      </c>
      <c r="X30" s="53">
        <f t="shared" si="6"/>
        <v>6.2723369270404934</v>
      </c>
      <c r="Y30" s="53">
        <f t="shared" si="6"/>
        <v>6.0186792571128107</v>
      </c>
      <c r="Z30" s="53">
        <f t="shared" si="6"/>
        <v>79.359792948583873</v>
      </c>
      <c r="AA30" s="53">
        <f t="shared" si="6"/>
        <v>6.5189924956157413E-2</v>
      </c>
      <c r="AB30" s="53">
        <f t="shared" si="6"/>
        <v>4.8422917584222658</v>
      </c>
      <c r="AC30" s="54">
        <f t="shared" si="6"/>
        <v>11.795561163331516</v>
      </c>
    </row>
    <row r="31" spans="1:29" x14ac:dyDescent="0.25">
      <c r="A31" s="52" t="s">
        <v>657</v>
      </c>
      <c r="B31" s="53">
        <f t="shared" ref="B31:N31" si="7">(B30/B29)*100</f>
        <v>3.8553356462424686</v>
      </c>
      <c r="C31" s="53">
        <f t="shared" si="7"/>
        <v>8.7996519741257817</v>
      </c>
      <c r="D31" s="53">
        <f t="shared" si="7"/>
        <v>22.662186796102731</v>
      </c>
      <c r="E31" s="53">
        <f t="shared" si="7"/>
        <v>22.406526636428133</v>
      </c>
      <c r="F31" s="53">
        <f t="shared" si="7"/>
        <v>22.553234511729858</v>
      </c>
      <c r="G31" s="53">
        <f t="shared" si="7"/>
        <v>3.1665612130950191</v>
      </c>
      <c r="H31" s="53">
        <f t="shared" si="7"/>
        <v>31.13727017192755</v>
      </c>
      <c r="I31" s="53">
        <f t="shared" si="7"/>
        <v>31.836986104380621</v>
      </c>
      <c r="J31" s="53">
        <f t="shared" si="7"/>
        <v>8.425632300912298</v>
      </c>
      <c r="K31" s="53">
        <f t="shared" si="7"/>
        <v>17.952597249255437</v>
      </c>
      <c r="L31" s="53">
        <f t="shared" si="7"/>
        <v>5.2611683541490466</v>
      </c>
      <c r="M31" s="53">
        <f t="shared" si="7"/>
        <v>4.4439661373771022</v>
      </c>
      <c r="N31" s="53">
        <f t="shared" si="7"/>
        <v>3.3139742573664046</v>
      </c>
      <c r="O31" s="53">
        <f t="shared" ref="O31:AC31" si="8">(O30/O29)*100</f>
        <v>7.7528610698112583</v>
      </c>
      <c r="P31" s="53">
        <f t="shared" si="8"/>
        <v>7.8967672659329633</v>
      </c>
      <c r="Q31" s="53">
        <f t="shared" si="8"/>
        <v>18.757025609086714</v>
      </c>
      <c r="R31" s="53">
        <f t="shared" si="8"/>
        <v>3.9489619944642307</v>
      </c>
      <c r="S31" s="53">
        <f t="shared" si="8"/>
        <v>6.6092331252482293</v>
      </c>
      <c r="T31" s="53">
        <f t="shared" si="8"/>
        <v>10.059762638178682</v>
      </c>
      <c r="U31" s="53">
        <f t="shared" si="8"/>
        <v>3.9641196882499621</v>
      </c>
      <c r="V31" s="53">
        <f t="shared" si="8"/>
        <v>4.0910326904117884</v>
      </c>
      <c r="W31" s="53">
        <f t="shared" si="8"/>
        <v>14.311864261246759</v>
      </c>
      <c r="X31" s="53">
        <f t="shared" si="8"/>
        <v>7.8847730069647941</v>
      </c>
      <c r="Y31" s="53">
        <f t="shared" si="8"/>
        <v>9.9978060749382234</v>
      </c>
      <c r="Z31" s="53">
        <f t="shared" si="8"/>
        <v>83.978616876808331</v>
      </c>
      <c r="AA31" s="53">
        <f t="shared" si="8"/>
        <v>25.61490175094594</v>
      </c>
      <c r="AB31" s="53">
        <f t="shared" si="8"/>
        <v>5.6634991326576207</v>
      </c>
      <c r="AC31" s="54">
        <f t="shared" si="8"/>
        <v>10.172972111540764</v>
      </c>
    </row>
    <row r="32" spans="1:29" x14ac:dyDescent="0.25">
      <c r="A32" s="52" t="s">
        <v>644</v>
      </c>
      <c r="B32" s="53">
        <f t="shared" ref="B32:N32" si="9">B4-B29</f>
        <v>-1.2800000000000011</v>
      </c>
      <c r="C32" s="53">
        <f t="shared" si="9"/>
        <v>-30</v>
      </c>
      <c r="D32" s="53">
        <f t="shared" si="9"/>
        <v>-0.29999999999999716</v>
      </c>
      <c r="E32" s="53">
        <f t="shared" si="9"/>
        <v>134.5</v>
      </c>
      <c r="F32" s="53">
        <f t="shared" si="9"/>
        <v>2870</v>
      </c>
      <c r="G32" s="53">
        <f t="shared" si="9"/>
        <v>765</v>
      </c>
      <c r="H32" s="53">
        <f t="shared" si="9"/>
        <v>-29.5</v>
      </c>
      <c r="I32" s="53">
        <f t="shared" si="9"/>
        <v>0</v>
      </c>
      <c r="J32" s="53">
        <f t="shared" si="9"/>
        <v>-0.53000000000000025</v>
      </c>
      <c r="K32" s="53">
        <f t="shared" si="9"/>
        <v>-164</v>
      </c>
      <c r="L32" s="53">
        <f t="shared" si="9"/>
        <v>9.25</v>
      </c>
      <c r="M32" s="53">
        <f t="shared" si="9"/>
        <v>12.949999999999989</v>
      </c>
      <c r="N32" s="53">
        <f t="shared" si="9"/>
        <v>1.2999999999999972</v>
      </c>
      <c r="O32" s="53">
        <f t="shared" ref="O32:AC32" si="10">O4-O29</f>
        <v>21</v>
      </c>
      <c r="P32" s="53">
        <f t="shared" si="10"/>
        <v>21.399999999999977</v>
      </c>
      <c r="Q32" s="53">
        <f t="shared" si="10"/>
        <v>-0.32500000000000018</v>
      </c>
      <c r="R32" s="53">
        <f t="shared" si="10"/>
        <v>0.70500000000000007</v>
      </c>
      <c r="S32" s="53">
        <f t="shared" si="10"/>
        <v>-1.0500000000000114</v>
      </c>
      <c r="T32" s="53">
        <f t="shared" si="10"/>
        <v>3.2999999999999972</v>
      </c>
      <c r="U32" s="53">
        <f t="shared" si="10"/>
        <v>29.449999999999989</v>
      </c>
      <c r="V32" s="53">
        <f t="shared" si="10"/>
        <v>28.300000000000011</v>
      </c>
      <c r="W32" s="53">
        <f t="shared" si="10"/>
        <v>686.5</v>
      </c>
      <c r="X32" s="53">
        <f t="shared" si="10"/>
        <v>-9.5499999999999972</v>
      </c>
      <c r="Y32" s="53">
        <f t="shared" si="10"/>
        <v>4.7999999999999972</v>
      </c>
      <c r="Z32" s="53">
        <f t="shared" si="10"/>
        <v>-44.5</v>
      </c>
      <c r="AA32" s="53">
        <f t="shared" si="10"/>
        <v>4.5499999999999985E-2</v>
      </c>
      <c r="AB32" s="53">
        <f t="shared" si="10"/>
        <v>4.5</v>
      </c>
      <c r="AC32" s="54">
        <f t="shared" si="10"/>
        <v>4.0499999999999972</v>
      </c>
    </row>
    <row r="33" spans="1:29" x14ac:dyDescent="0.25">
      <c r="A33" s="55" t="s">
        <v>645</v>
      </c>
      <c r="B33" s="56">
        <f t="shared" ref="B33:N33" si="11">ABS(B32)*100/B4</f>
        <v>6.0952380952381002</v>
      </c>
      <c r="C33" s="56">
        <f t="shared" si="11"/>
        <v>12</v>
      </c>
      <c r="D33" s="56">
        <f t="shared" si="11"/>
        <v>0.51724137931033998</v>
      </c>
      <c r="E33" s="56">
        <f t="shared" si="11"/>
        <v>21.114599686028257</v>
      </c>
      <c r="F33" s="56">
        <f t="shared" si="11"/>
        <v>11.48</v>
      </c>
      <c r="G33" s="56">
        <f t="shared" si="11"/>
        <v>3.3260869565217392</v>
      </c>
      <c r="H33" s="56">
        <f t="shared" si="11"/>
        <v>10.727272727272727</v>
      </c>
      <c r="I33" s="56">
        <f t="shared" si="11"/>
        <v>0</v>
      </c>
      <c r="J33" s="56">
        <f t="shared" si="11"/>
        <v>17.666666666666675</v>
      </c>
      <c r="K33" s="56">
        <f t="shared" si="11"/>
        <v>15.619047619047619</v>
      </c>
      <c r="L33" s="56">
        <f t="shared" si="11"/>
        <v>2.9838709677419355</v>
      </c>
      <c r="M33" s="56">
        <f t="shared" si="11"/>
        <v>4.1774193548387064</v>
      </c>
      <c r="N33" s="56">
        <f t="shared" si="11"/>
        <v>1.9696969696969653</v>
      </c>
      <c r="O33" s="56">
        <f t="shared" ref="O33:AC33" si="12">ABS(O32)*100/O4</f>
        <v>13.548387096774194</v>
      </c>
      <c r="P33" s="56">
        <f t="shared" si="12"/>
        <v>13.806451612903212</v>
      </c>
      <c r="Q33" s="56">
        <f t="shared" si="12"/>
        <v>16.250000000000007</v>
      </c>
      <c r="R33" s="56">
        <f t="shared" si="12"/>
        <v>7.5</v>
      </c>
      <c r="S33" s="56">
        <f t="shared" si="12"/>
        <v>0.5833333333333397</v>
      </c>
      <c r="T33" s="56">
        <f t="shared" si="12"/>
        <v>3.7499999999999969</v>
      </c>
      <c r="U33" s="56">
        <f t="shared" si="12"/>
        <v>17.323529411764699</v>
      </c>
      <c r="V33" s="56">
        <f t="shared" si="12"/>
        <v>16.647058823529417</v>
      </c>
      <c r="W33" s="56">
        <f t="shared" si="12"/>
        <v>45.766666666666666</v>
      </c>
      <c r="X33" s="56">
        <f t="shared" si="12"/>
        <v>13.642857142857139</v>
      </c>
      <c r="Y33" s="56">
        <f t="shared" si="12"/>
        <v>7.3846153846153806</v>
      </c>
      <c r="Z33" s="56">
        <f t="shared" si="12"/>
        <v>89</v>
      </c>
      <c r="AA33" s="56">
        <f t="shared" si="12"/>
        <v>15.166666666666664</v>
      </c>
      <c r="AB33" s="56">
        <f t="shared" si="12"/>
        <v>5</v>
      </c>
      <c r="AC33" s="57">
        <f t="shared" si="12"/>
        <v>3.3749999999999978</v>
      </c>
    </row>
    <row r="36" spans="1:29" x14ac:dyDescent="0.25">
      <c r="A36" s="26" t="s">
        <v>594</v>
      </c>
      <c r="B36" s="27" t="s">
        <v>646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7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9"/>
    </row>
    <row r="37" spans="1:29" x14ac:dyDescent="0.25">
      <c r="A37" s="58" t="s">
        <v>596</v>
      </c>
      <c r="B37" s="59" t="s">
        <v>597</v>
      </c>
      <c r="C37" s="59" t="s">
        <v>598</v>
      </c>
      <c r="D37" s="59" t="s">
        <v>599</v>
      </c>
      <c r="E37" s="59" t="s">
        <v>600</v>
      </c>
      <c r="F37" s="59" t="s">
        <v>601</v>
      </c>
      <c r="G37" s="59" t="s">
        <v>602</v>
      </c>
      <c r="H37" s="59" t="s">
        <v>603</v>
      </c>
      <c r="I37" s="59" t="s">
        <v>604</v>
      </c>
      <c r="J37" s="59" t="s">
        <v>605</v>
      </c>
      <c r="K37" s="59" t="s">
        <v>606</v>
      </c>
      <c r="L37" s="59" t="s">
        <v>607</v>
      </c>
      <c r="M37" s="59" t="s">
        <v>608</v>
      </c>
      <c r="N37" s="59" t="s">
        <v>609</v>
      </c>
      <c r="O37" s="59" t="s">
        <v>610</v>
      </c>
      <c r="P37" s="59" t="s">
        <v>611</v>
      </c>
      <c r="Q37" s="59" t="s">
        <v>612</v>
      </c>
      <c r="R37" s="59" t="s">
        <v>613</v>
      </c>
      <c r="S37" s="59" t="s">
        <v>614</v>
      </c>
      <c r="T37" s="59" t="s">
        <v>615</v>
      </c>
      <c r="U37" s="59" t="s">
        <v>616</v>
      </c>
      <c r="V37" s="59" t="s">
        <v>617</v>
      </c>
      <c r="W37" s="59" t="s">
        <v>618</v>
      </c>
      <c r="X37" s="59" t="s">
        <v>619</v>
      </c>
      <c r="Y37" s="59" t="s">
        <v>620</v>
      </c>
      <c r="Z37" s="59" t="s">
        <v>621</v>
      </c>
      <c r="AA37" s="59" t="s">
        <v>622</v>
      </c>
      <c r="AB37" s="59" t="s">
        <v>623</v>
      </c>
      <c r="AC37" s="60" t="s">
        <v>624</v>
      </c>
    </row>
    <row r="38" spans="1:29" ht="33.75" x14ac:dyDescent="0.25">
      <c r="A38" s="33" t="s">
        <v>625</v>
      </c>
      <c r="B38" s="61" t="s">
        <v>626</v>
      </c>
      <c r="C38" s="61" t="s">
        <v>627</v>
      </c>
      <c r="D38" s="61" t="s">
        <v>626</v>
      </c>
      <c r="E38" s="61" t="s">
        <v>626</v>
      </c>
      <c r="F38" s="61" t="s">
        <v>627</v>
      </c>
      <c r="G38" s="61" t="s">
        <v>626</v>
      </c>
      <c r="H38" s="61" t="s">
        <v>626</v>
      </c>
      <c r="I38" s="61" t="s">
        <v>626</v>
      </c>
      <c r="J38" s="61" t="s">
        <v>626</v>
      </c>
      <c r="K38" s="61" t="s">
        <v>626</v>
      </c>
      <c r="L38" s="61" t="s">
        <v>626</v>
      </c>
      <c r="M38" s="61" t="s">
        <v>626</v>
      </c>
      <c r="N38" s="61" t="s">
        <v>626</v>
      </c>
      <c r="O38" s="61" t="s">
        <v>626</v>
      </c>
      <c r="P38" s="61" t="s">
        <v>626</v>
      </c>
      <c r="Q38" s="61" t="s">
        <v>626</v>
      </c>
      <c r="R38" s="61" t="s">
        <v>626</v>
      </c>
      <c r="S38" s="61" t="s">
        <v>626</v>
      </c>
      <c r="T38" s="61" t="s">
        <v>626</v>
      </c>
      <c r="U38" s="61" t="s">
        <v>626</v>
      </c>
      <c r="V38" s="61" t="s">
        <v>626</v>
      </c>
      <c r="W38" s="61" t="s">
        <v>626</v>
      </c>
      <c r="X38" s="61" t="s">
        <v>627</v>
      </c>
      <c r="Y38" s="61" t="s">
        <v>626</v>
      </c>
      <c r="Z38" s="61" t="s">
        <v>626</v>
      </c>
      <c r="AA38" s="61" t="s">
        <v>626</v>
      </c>
      <c r="AB38" s="61" t="s">
        <v>626</v>
      </c>
      <c r="AC38" s="62" t="s">
        <v>626</v>
      </c>
    </row>
    <row r="39" spans="1:29" x14ac:dyDescent="0.25">
      <c r="A39" s="37" t="s">
        <v>628</v>
      </c>
      <c r="B39" s="63">
        <v>20</v>
      </c>
      <c r="C39" s="63">
        <v>40</v>
      </c>
      <c r="D39" s="63">
        <v>193</v>
      </c>
      <c r="E39" s="64">
        <v>3253</v>
      </c>
      <c r="F39" s="64">
        <v>112900</v>
      </c>
      <c r="G39" s="64">
        <v>79700</v>
      </c>
      <c r="H39" s="64">
        <v>2083</v>
      </c>
      <c r="I39" s="65" t="s">
        <v>571</v>
      </c>
      <c r="J39" s="65" t="s">
        <v>571</v>
      </c>
      <c r="K39" s="64">
        <v>222</v>
      </c>
      <c r="L39" s="64">
        <v>120</v>
      </c>
      <c r="M39" s="64">
        <v>120</v>
      </c>
      <c r="N39" s="64">
        <v>11</v>
      </c>
      <c r="O39" s="66">
        <v>53.1</v>
      </c>
      <c r="P39" s="66">
        <v>53.1</v>
      </c>
      <c r="Q39" s="66">
        <v>38</v>
      </c>
      <c r="R39" s="65" t="s">
        <v>571</v>
      </c>
      <c r="S39" s="64">
        <v>120</v>
      </c>
      <c r="T39" s="64">
        <v>6</v>
      </c>
      <c r="U39" s="64">
        <v>30</v>
      </c>
      <c r="V39" s="64">
        <v>30</v>
      </c>
      <c r="W39" s="65" t="s">
        <v>571</v>
      </c>
      <c r="X39" s="65" t="s">
        <v>571</v>
      </c>
      <c r="Y39" s="67">
        <v>1.99</v>
      </c>
      <c r="Z39" s="65" t="s">
        <v>571</v>
      </c>
      <c r="AA39" s="65" t="s">
        <v>571</v>
      </c>
      <c r="AB39" s="64">
        <v>795</v>
      </c>
      <c r="AC39" s="65" t="s">
        <v>571</v>
      </c>
    </row>
    <row r="40" spans="1:29" x14ac:dyDescent="0.25">
      <c r="A40" s="37" t="s">
        <v>629</v>
      </c>
      <c r="B40" s="63">
        <v>1</v>
      </c>
      <c r="C40" s="63">
        <v>0</v>
      </c>
      <c r="D40" s="63">
        <v>3</v>
      </c>
      <c r="E40" s="64">
        <v>55</v>
      </c>
      <c r="F40" s="64">
        <v>1600</v>
      </c>
      <c r="G40" s="64">
        <v>900</v>
      </c>
      <c r="H40" s="64">
        <v>44</v>
      </c>
      <c r="I40" s="65" t="s">
        <v>571</v>
      </c>
      <c r="J40" s="65" t="s">
        <v>571</v>
      </c>
      <c r="K40" s="64">
        <v>8</v>
      </c>
      <c r="L40" s="64">
        <v>4</v>
      </c>
      <c r="M40" s="64">
        <v>4</v>
      </c>
      <c r="N40" s="64">
        <v>0</v>
      </c>
      <c r="O40" s="66">
        <v>1.6</v>
      </c>
      <c r="P40" s="66">
        <v>1.6</v>
      </c>
      <c r="Q40" s="66">
        <v>0</v>
      </c>
      <c r="R40" s="65" t="s">
        <v>571</v>
      </c>
      <c r="S40" s="64">
        <v>10</v>
      </c>
      <c r="T40" s="64">
        <v>0</v>
      </c>
      <c r="U40" s="64">
        <v>5</v>
      </c>
      <c r="V40" s="64">
        <v>5</v>
      </c>
      <c r="W40" s="65" t="s">
        <v>571</v>
      </c>
      <c r="X40" s="65" t="s">
        <v>571</v>
      </c>
      <c r="Y40" s="67">
        <v>0.11</v>
      </c>
      <c r="Z40" s="65" t="s">
        <v>571</v>
      </c>
      <c r="AA40" s="65" t="s">
        <v>571</v>
      </c>
      <c r="AB40" s="64">
        <v>14</v>
      </c>
      <c r="AC40" s="65" t="s">
        <v>571</v>
      </c>
    </row>
    <row r="41" spans="1:29" x14ac:dyDescent="0.25">
      <c r="A41" s="37" t="s">
        <v>630</v>
      </c>
      <c r="B41" s="66">
        <f>(B40/B39)*100</f>
        <v>5</v>
      </c>
      <c r="C41" s="66">
        <f t="shared" ref="C41:N41" si="13">(C40/C39)*100</f>
        <v>0</v>
      </c>
      <c r="D41" s="66">
        <f t="shared" si="13"/>
        <v>1.5544041450777202</v>
      </c>
      <c r="E41" s="66">
        <f t="shared" si="13"/>
        <v>1.6907470027666769</v>
      </c>
      <c r="F41" s="66">
        <f t="shared" si="13"/>
        <v>1.4171833480956599</v>
      </c>
      <c r="G41" s="66">
        <f t="shared" si="13"/>
        <v>1.1292346298619824</v>
      </c>
      <c r="H41" s="66">
        <f t="shared" si="13"/>
        <v>2.1123379740758521</v>
      </c>
      <c r="I41" s="65" t="s">
        <v>571</v>
      </c>
      <c r="J41" s="65" t="s">
        <v>571</v>
      </c>
      <c r="K41" s="66">
        <f t="shared" si="13"/>
        <v>3.6036036036036037</v>
      </c>
      <c r="L41" s="66">
        <f t="shared" si="13"/>
        <v>3.3333333333333335</v>
      </c>
      <c r="M41" s="66">
        <f t="shared" si="13"/>
        <v>3.3333333333333335</v>
      </c>
      <c r="N41" s="66">
        <f t="shared" si="13"/>
        <v>0</v>
      </c>
      <c r="O41" s="66">
        <f>(O40/O39)*100</f>
        <v>3.0131826741996237</v>
      </c>
      <c r="P41" s="66">
        <f t="shared" ref="P41:Q41" si="14">(P40/P39)*100</f>
        <v>3.0131826741996237</v>
      </c>
      <c r="Q41" s="66">
        <f t="shared" si="14"/>
        <v>0</v>
      </c>
      <c r="R41" s="65" t="s">
        <v>571</v>
      </c>
      <c r="S41" s="66">
        <f t="shared" ref="S41:V41" si="15">(S40/S39)*100</f>
        <v>8.3333333333333321</v>
      </c>
      <c r="T41" s="66">
        <f t="shared" si="15"/>
        <v>0</v>
      </c>
      <c r="U41" s="66">
        <f t="shared" si="15"/>
        <v>16.666666666666664</v>
      </c>
      <c r="V41" s="66">
        <f t="shared" si="15"/>
        <v>16.666666666666664</v>
      </c>
      <c r="W41" s="68" t="s">
        <v>571</v>
      </c>
      <c r="X41" s="68" t="s">
        <v>571</v>
      </c>
      <c r="Y41" s="66">
        <f t="shared" ref="Y41" si="16">(Y40/Y39)*100</f>
        <v>5.5276381909547743</v>
      </c>
      <c r="Z41" s="68" t="s">
        <v>571</v>
      </c>
      <c r="AA41" s="68" t="s">
        <v>571</v>
      </c>
      <c r="AB41" s="66">
        <f t="shared" ref="AB41" si="17">(AB40/AB39)*100</f>
        <v>1.7610062893081762</v>
      </c>
      <c r="AC41" s="68" t="s">
        <v>571</v>
      </c>
    </row>
    <row r="42" spans="1:29" x14ac:dyDescent="0.25">
      <c r="A42" s="43" t="s">
        <v>631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5"/>
    </row>
    <row r="43" spans="1:29" x14ac:dyDescent="0.25">
      <c r="A43" s="69" t="s">
        <v>647</v>
      </c>
      <c r="B43" s="65">
        <v>16.920000000000002</v>
      </c>
      <c r="C43" s="65">
        <v>1981</v>
      </c>
      <c r="D43" s="65">
        <v>816</v>
      </c>
      <c r="E43" s="65">
        <v>115.5</v>
      </c>
      <c r="F43" s="65">
        <v>32000</v>
      </c>
      <c r="G43" s="65">
        <v>62100</v>
      </c>
      <c r="H43" s="65">
        <v>1236</v>
      </c>
      <c r="I43" s="65">
        <v>91</v>
      </c>
      <c r="J43" s="65">
        <v>1.28</v>
      </c>
      <c r="K43" s="65">
        <v>1630</v>
      </c>
      <c r="L43" s="65">
        <v>212.8</v>
      </c>
      <c r="M43" s="65">
        <v>219.8</v>
      </c>
      <c r="N43" s="65">
        <v>207</v>
      </c>
      <c r="O43" s="65">
        <v>144.4</v>
      </c>
      <c r="P43" s="65">
        <v>144.1</v>
      </c>
      <c r="Q43" s="65">
        <v>7.27</v>
      </c>
      <c r="R43" s="65">
        <v>77.099999999999994</v>
      </c>
      <c r="S43" s="65">
        <v>243</v>
      </c>
      <c r="T43" s="65">
        <v>173.9</v>
      </c>
      <c r="U43" s="65">
        <v>71.400000000000006</v>
      </c>
      <c r="V43" s="65">
        <v>73.7</v>
      </c>
      <c r="W43" s="65">
        <v>136</v>
      </c>
      <c r="X43" s="65">
        <v>212</v>
      </c>
      <c r="Y43" s="65">
        <v>162.30000000000001</v>
      </c>
      <c r="Z43" s="65">
        <v>289</v>
      </c>
      <c r="AA43" s="65">
        <v>354.1</v>
      </c>
      <c r="AB43" s="65">
        <v>2126</v>
      </c>
      <c r="AC43" s="70">
        <v>733</v>
      </c>
    </row>
    <row r="44" spans="1:29" x14ac:dyDescent="0.25">
      <c r="A44" s="69" t="s">
        <v>648</v>
      </c>
      <c r="B44" s="65">
        <v>18.34</v>
      </c>
      <c r="C44" s="65">
        <v>1982</v>
      </c>
      <c r="D44" s="65">
        <v>704</v>
      </c>
      <c r="E44" s="65">
        <v>120.8</v>
      </c>
      <c r="F44" s="65">
        <v>24390</v>
      </c>
      <c r="G44" s="65">
        <v>61950</v>
      </c>
      <c r="H44" s="65">
        <v>998</v>
      </c>
      <c r="I44" s="65">
        <v>107</v>
      </c>
      <c r="J44" s="65">
        <v>1.39</v>
      </c>
      <c r="K44" s="65">
        <v>1418</v>
      </c>
      <c r="L44" s="65">
        <v>183.9</v>
      </c>
      <c r="M44" s="65">
        <v>179.3</v>
      </c>
      <c r="N44" s="65">
        <v>200</v>
      </c>
      <c r="O44" s="65">
        <v>154</v>
      </c>
      <c r="P44" s="65">
        <v>150</v>
      </c>
      <c r="Q44" s="65">
        <v>5.59</v>
      </c>
      <c r="R44" s="65">
        <v>72</v>
      </c>
      <c r="S44" s="65">
        <v>231</v>
      </c>
      <c r="T44" s="65">
        <v>155</v>
      </c>
      <c r="U44" s="65">
        <v>51.7</v>
      </c>
      <c r="V44" s="65">
        <v>52.9</v>
      </c>
      <c r="W44" s="65">
        <v>108.3</v>
      </c>
      <c r="X44" s="65">
        <v>189.8</v>
      </c>
      <c r="Y44" s="65">
        <v>150</v>
      </c>
      <c r="Z44" s="65">
        <v>613</v>
      </c>
      <c r="AA44" s="65">
        <v>366.5</v>
      </c>
      <c r="AB44" s="65">
        <v>2171</v>
      </c>
      <c r="AC44" s="70">
        <v>717</v>
      </c>
    </row>
    <row r="45" spans="1:29" x14ac:dyDescent="0.25">
      <c r="A45" s="69" t="s">
        <v>647</v>
      </c>
      <c r="B45" s="65">
        <v>0.48799999999999999</v>
      </c>
      <c r="C45" s="65">
        <v>55</v>
      </c>
      <c r="D45" s="65">
        <v>25.96</v>
      </c>
      <c r="E45" s="65">
        <v>4.2</v>
      </c>
      <c r="F45" s="65">
        <v>634</v>
      </c>
      <c r="G45" s="65">
        <v>1704</v>
      </c>
      <c r="H45" s="65">
        <v>41.3</v>
      </c>
      <c r="I45" s="65">
        <v>2.06</v>
      </c>
      <c r="J45" s="65">
        <v>2.2499999999999999E-2</v>
      </c>
      <c r="K45" s="65">
        <v>43.3</v>
      </c>
      <c r="L45" s="65">
        <v>5.73</v>
      </c>
      <c r="M45" s="65">
        <v>5.34</v>
      </c>
      <c r="N45" s="65">
        <v>5.42</v>
      </c>
      <c r="O45" s="65">
        <v>4.1100000000000003</v>
      </c>
      <c r="P45" s="65">
        <v>4.16</v>
      </c>
      <c r="Q45" s="65">
        <v>0.19800000000000001</v>
      </c>
      <c r="R45" s="65">
        <v>1.88</v>
      </c>
      <c r="S45" s="65">
        <v>5.99</v>
      </c>
      <c r="T45" s="65">
        <v>4.51</v>
      </c>
      <c r="U45" s="65">
        <v>1.67</v>
      </c>
      <c r="V45" s="65">
        <v>1.58</v>
      </c>
      <c r="W45" s="65">
        <v>3.01</v>
      </c>
      <c r="X45" s="65">
        <v>5.31</v>
      </c>
      <c r="Y45" s="65">
        <v>4.54</v>
      </c>
      <c r="Z45" s="65">
        <v>7.87</v>
      </c>
      <c r="AA45" s="65">
        <v>10.08</v>
      </c>
      <c r="AB45" s="65">
        <v>60.2</v>
      </c>
      <c r="AC45" s="70">
        <v>18.72</v>
      </c>
    </row>
    <row r="46" spans="1:29" x14ac:dyDescent="0.25">
      <c r="A46" s="69" t="s">
        <v>648</v>
      </c>
      <c r="B46" s="65">
        <v>0.48299999999999998</v>
      </c>
      <c r="C46" s="65">
        <v>54</v>
      </c>
      <c r="D46" s="65">
        <v>20.66</v>
      </c>
      <c r="E46" s="65">
        <v>3.14</v>
      </c>
      <c r="F46" s="65">
        <v>587</v>
      </c>
      <c r="G46" s="65">
        <v>1669</v>
      </c>
      <c r="H46" s="65">
        <v>38</v>
      </c>
      <c r="I46" s="65">
        <v>2.64</v>
      </c>
      <c r="J46" s="65">
        <v>4.3099999999999999E-2</v>
      </c>
      <c r="K46" s="65">
        <v>39.299999999999997</v>
      </c>
      <c r="L46" s="65">
        <v>4.78</v>
      </c>
      <c r="M46" s="65">
        <v>4.91</v>
      </c>
      <c r="N46" s="65">
        <v>5.29</v>
      </c>
      <c r="O46" s="65">
        <v>4.03</v>
      </c>
      <c r="P46" s="65">
        <v>4.04</v>
      </c>
      <c r="Q46" s="65">
        <v>0.187</v>
      </c>
      <c r="R46" s="65">
        <v>1.98</v>
      </c>
      <c r="S46" s="65">
        <v>6.33</v>
      </c>
      <c r="T46" s="65">
        <v>4.26</v>
      </c>
      <c r="U46" s="65">
        <v>1.53</v>
      </c>
      <c r="V46" s="65">
        <v>1.464</v>
      </c>
      <c r="W46" s="65">
        <v>3.18</v>
      </c>
      <c r="X46" s="65">
        <v>4.99</v>
      </c>
      <c r="Y46" s="65">
        <v>4.53</v>
      </c>
      <c r="Z46" s="65">
        <v>11.12</v>
      </c>
      <c r="AA46" s="65">
        <v>10.27</v>
      </c>
      <c r="AB46" s="65">
        <v>57.9</v>
      </c>
      <c r="AC46" s="70">
        <v>19</v>
      </c>
    </row>
    <row r="47" spans="1:29" x14ac:dyDescent="0.25">
      <c r="A47" s="69" t="s">
        <v>647</v>
      </c>
      <c r="B47" s="65">
        <v>27.9</v>
      </c>
      <c r="C47" s="65">
        <v>63.5</v>
      </c>
      <c r="D47" s="65">
        <v>201.7</v>
      </c>
      <c r="E47" s="65">
        <v>2532</v>
      </c>
      <c r="F47" s="65">
        <v>115400</v>
      </c>
      <c r="G47" s="65">
        <v>78400</v>
      </c>
      <c r="H47" s="65">
        <v>3340</v>
      </c>
      <c r="I47" s="65">
        <v>2.69</v>
      </c>
      <c r="J47" s="65">
        <v>1.28</v>
      </c>
      <c r="K47" s="65">
        <v>380</v>
      </c>
      <c r="L47" s="65">
        <v>141.4</v>
      </c>
      <c r="M47" s="65">
        <v>137.6</v>
      </c>
      <c r="N47" s="65">
        <v>5.9</v>
      </c>
      <c r="O47" s="65">
        <v>32.200000000000003</v>
      </c>
      <c r="P47" s="65">
        <v>33.1</v>
      </c>
      <c r="Q47" s="65">
        <v>77.8</v>
      </c>
      <c r="R47" s="65">
        <v>2.94</v>
      </c>
      <c r="S47" s="65">
        <v>127.5</v>
      </c>
      <c r="T47" s="65">
        <v>6.65</v>
      </c>
      <c r="U47" s="65">
        <v>37.6</v>
      </c>
      <c r="V47" s="65">
        <v>40.200000000000003</v>
      </c>
      <c r="W47" s="65">
        <v>2.7</v>
      </c>
      <c r="X47" s="65">
        <v>0.1</v>
      </c>
      <c r="Y47" s="65">
        <v>1.08</v>
      </c>
      <c r="Z47" s="65">
        <v>2.37</v>
      </c>
      <c r="AA47" s="65">
        <v>1.1890000000000001</v>
      </c>
      <c r="AB47" s="65">
        <v>972</v>
      </c>
      <c r="AC47" s="70">
        <v>105</v>
      </c>
    </row>
    <row r="48" spans="1:29" x14ac:dyDescent="0.25">
      <c r="A48" s="69" t="s">
        <v>648</v>
      </c>
      <c r="B48" s="65">
        <v>29.7</v>
      </c>
      <c r="C48" s="65">
        <v>71.900000000000006</v>
      </c>
      <c r="D48" s="65">
        <v>227</v>
      </c>
      <c r="E48" s="65">
        <v>2676</v>
      </c>
      <c r="F48" s="65">
        <v>98200</v>
      </c>
      <c r="G48" s="65">
        <v>83600</v>
      </c>
      <c r="H48" s="65">
        <v>3260</v>
      </c>
      <c r="I48" s="65">
        <v>3.02</v>
      </c>
      <c r="J48" s="65">
        <v>1.48</v>
      </c>
      <c r="K48" s="65">
        <v>249</v>
      </c>
      <c r="L48" s="65">
        <v>137.30000000000001</v>
      </c>
      <c r="M48" s="65">
        <v>134.19999999999999</v>
      </c>
      <c r="N48" s="65">
        <v>5.9</v>
      </c>
      <c r="O48" s="65">
        <v>43</v>
      </c>
      <c r="P48" s="65">
        <v>42.3</v>
      </c>
      <c r="Q48" s="65">
        <v>77.5</v>
      </c>
      <c r="R48" s="65">
        <v>2.84</v>
      </c>
      <c r="S48" s="65">
        <v>132.19999999999999</v>
      </c>
      <c r="T48" s="65">
        <v>6.12</v>
      </c>
      <c r="U48" s="65">
        <v>68</v>
      </c>
      <c r="V48" s="65">
        <v>68</v>
      </c>
      <c r="W48" s="65">
        <v>1.67</v>
      </c>
      <c r="X48" s="65">
        <v>0.47</v>
      </c>
      <c r="Y48" s="65">
        <v>0.70599999999999996</v>
      </c>
      <c r="Z48" s="65">
        <v>9.6</v>
      </c>
      <c r="AA48" s="65">
        <v>1.26</v>
      </c>
      <c r="AB48" s="65">
        <v>1096</v>
      </c>
      <c r="AC48" s="70">
        <v>135</v>
      </c>
    </row>
    <row r="49" spans="1:29" x14ac:dyDescent="0.25">
      <c r="A49" s="69" t="s">
        <v>649</v>
      </c>
      <c r="B49" s="65">
        <v>24.78</v>
      </c>
      <c r="C49" s="65">
        <v>65.2</v>
      </c>
      <c r="D49" s="65">
        <v>218</v>
      </c>
      <c r="E49" s="65">
        <v>2452</v>
      </c>
      <c r="F49" s="65">
        <v>102500</v>
      </c>
      <c r="G49" s="65">
        <v>83000</v>
      </c>
      <c r="H49" s="65">
        <v>3080</v>
      </c>
      <c r="I49" s="65">
        <v>2.9</v>
      </c>
      <c r="J49" s="65">
        <v>1.196</v>
      </c>
      <c r="K49" s="65">
        <v>298</v>
      </c>
      <c r="L49" s="65">
        <v>143.6</v>
      </c>
      <c r="M49" s="65">
        <v>138</v>
      </c>
      <c r="N49" s="65">
        <v>6.7</v>
      </c>
      <c r="O49" s="65">
        <v>45</v>
      </c>
      <c r="P49" s="65">
        <v>44.7</v>
      </c>
      <c r="Q49" s="65">
        <v>74.8</v>
      </c>
      <c r="R49" s="65">
        <v>3.01</v>
      </c>
      <c r="S49" s="65">
        <v>177</v>
      </c>
      <c r="T49" s="65">
        <v>5.69</v>
      </c>
      <c r="U49" s="65">
        <v>29.4</v>
      </c>
      <c r="V49" s="65">
        <v>30.1</v>
      </c>
      <c r="W49" s="65">
        <v>2.6</v>
      </c>
      <c r="X49" s="65">
        <v>0.33</v>
      </c>
      <c r="Y49" s="65">
        <v>1.22</v>
      </c>
      <c r="Z49" s="65">
        <v>10.02</v>
      </c>
      <c r="AA49" s="65">
        <v>1.2170000000000001</v>
      </c>
      <c r="AB49" s="65">
        <v>996</v>
      </c>
      <c r="AC49" s="70">
        <v>101.4</v>
      </c>
    </row>
    <row r="50" spans="1:29" x14ac:dyDescent="0.25">
      <c r="A50" s="69" t="s">
        <v>650</v>
      </c>
      <c r="B50" s="65">
        <v>24.98</v>
      </c>
      <c r="C50" s="65">
        <v>72.599999999999994</v>
      </c>
      <c r="D50" s="65">
        <v>239.1</v>
      </c>
      <c r="E50" s="65">
        <v>2478</v>
      </c>
      <c r="F50" s="65">
        <v>91100</v>
      </c>
      <c r="G50" s="65">
        <v>85300</v>
      </c>
      <c r="H50" s="65">
        <v>3210</v>
      </c>
      <c r="I50" s="65">
        <v>2.76</v>
      </c>
      <c r="J50" s="65">
        <v>1.272</v>
      </c>
      <c r="K50" s="65">
        <v>288</v>
      </c>
      <c r="L50" s="65">
        <v>137.30000000000001</v>
      </c>
      <c r="M50" s="65">
        <v>133.19999999999999</v>
      </c>
      <c r="N50" s="65">
        <v>5.93</v>
      </c>
      <c r="O50" s="65">
        <v>46.5</v>
      </c>
      <c r="P50" s="65">
        <v>46.3</v>
      </c>
      <c r="Q50" s="65">
        <v>85</v>
      </c>
      <c r="R50" s="65">
        <v>2.9260000000000002</v>
      </c>
      <c r="S50" s="65">
        <v>147.80000000000001</v>
      </c>
      <c r="T50" s="65">
        <v>6.34</v>
      </c>
      <c r="U50" s="65">
        <v>30.3</v>
      </c>
      <c r="V50" s="65">
        <v>30.9</v>
      </c>
      <c r="W50" s="65">
        <v>1.24</v>
      </c>
      <c r="X50" s="65">
        <v>0.5</v>
      </c>
      <c r="Y50" s="65">
        <v>0.38</v>
      </c>
      <c r="Z50" s="65">
        <v>14.5</v>
      </c>
      <c r="AA50" s="65">
        <v>1.137</v>
      </c>
      <c r="AB50" s="65">
        <v>1014</v>
      </c>
      <c r="AC50" s="70">
        <v>103.8</v>
      </c>
    </row>
    <row r="51" spans="1:29" x14ac:dyDescent="0.25">
      <c r="A51" s="69" t="s">
        <v>647</v>
      </c>
      <c r="B51" s="65">
        <v>23.33</v>
      </c>
      <c r="C51" s="65">
        <v>71.7</v>
      </c>
      <c r="D51" s="65">
        <v>269</v>
      </c>
      <c r="E51" s="65">
        <v>2633</v>
      </c>
      <c r="F51" s="65">
        <v>104400</v>
      </c>
      <c r="G51" s="65">
        <v>81000</v>
      </c>
      <c r="H51" s="65">
        <v>2910</v>
      </c>
      <c r="I51" s="65">
        <v>2.7</v>
      </c>
      <c r="J51" s="65">
        <v>1.1299999999999999</v>
      </c>
      <c r="K51" s="65">
        <v>224</v>
      </c>
      <c r="L51" s="65">
        <v>110.8</v>
      </c>
      <c r="M51" s="65">
        <v>111.1</v>
      </c>
      <c r="N51" s="65">
        <v>6.2</v>
      </c>
      <c r="O51" s="65">
        <v>42.8</v>
      </c>
      <c r="P51" s="65">
        <v>42.2</v>
      </c>
      <c r="Q51" s="65">
        <v>70.3</v>
      </c>
      <c r="R51" s="65">
        <v>2.67</v>
      </c>
      <c r="S51" s="65">
        <v>124.5</v>
      </c>
      <c r="T51" s="65">
        <v>5.32</v>
      </c>
      <c r="U51" s="65">
        <v>30.4</v>
      </c>
      <c r="V51" s="65">
        <v>30.4</v>
      </c>
      <c r="W51" s="65">
        <v>2.9</v>
      </c>
      <c r="X51" s="65">
        <v>1</v>
      </c>
      <c r="Y51" s="65">
        <v>0.78</v>
      </c>
      <c r="Z51" s="65">
        <v>2.08</v>
      </c>
      <c r="AA51" s="65">
        <v>1.21</v>
      </c>
      <c r="AB51" s="65">
        <v>889</v>
      </c>
      <c r="AC51" s="70">
        <v>94.3</v>
      </c>
    </row>
    <row r="52" spans="1:29" x14ac:dyDescent="0.25">
      <c r="A52" s="69" t="s">
        <v>648</v>
      </c>
      <c r="B52" s="65">
        <v>25.2</v>
      </c>
      <c r="C52" s="65">
        <v>70.400000000000006</v>
      </c>
      <c r="D52" s="65">
        <v>273</v>
      </c>
      <c r="E52" s="65">
        <v>2471</v>
      </c>
      <c r="F52" s="65">
        <v>109500</v>
      </c>
      <c r="G52" s="65">
        <v>84700</v>
      </c>
      <c r="H52" s="65">
        <v>3430</v>
      </c>
      <c r="I52" s="65">
        <v>2.59</v>
      </c>
      <c r="J52" s="65">
        <v>1.1910000000000001</v>
      </c>
      <c r="K52" s="65">
        <v>230</v>
      </c>
      <c r="L52" s="65">
        <v>115.2</v>
      </c>
      <c r="M52" s="65">
        <v>116.9</v>
      </c>
      <c r="N52" s="65">
        <v>5.7</v>
      </c>
      <c r="O52" s="65">
        <v>46.9</v>
      </c>
      <c r="P52" s="65">
        <v>45.8</v>
      </c>
      <c r="Q52" s="65">
        <v>101</v>
      </c>
      <c r="R52" s="65">
        <v>2.6989999999999998</v>
      </c>
      <c r="S52" s="65">
        <v>133</v>
      </c>
      <c r="T52" s="65">
        <v>6.26</v>
      </c>
      <c r="U52" s="65">
        <v>26.8</v>
      </c>
      <c r="V52" s="65">
        <v>27</v>
      </c>
      <c r="W52" s="65">
        <v>1.41</v>
      </c>
      <c r="X52" s="65">
        <v>0.28699999999999998</v>
      </c>
      <c r="Y52" s="65">
        <v>0.89</v>
      </c>
      <c r="Z52" s="65">
        <v>2.4700000000000002</v>
      </c>
      <c r="AA52" s="65">
        <v>1.07</v>
      </c>
      <c r="AB52" s="65">
        <v>984</v>
      </c>
      <c r="AC52" s="70">
        <v>92.7</v>
      </c>
    </row>
    <row r="53" spans="1:29" x14ac:dyDescent="0.25">
      <c r="A53" s="69" t="s">
        <v>649</v>
      </c>
      <c r="B53" s="65">
        <v>23.25</v>
      </c>
      <c r="C53" s="65">
        <v>75</v>
      </c>
      <c r="D53" s="65">
        <v>288</v>
      </c>
      <c r="E53" s="65">
        <v>2362</v>
      </c>
      <c r="F53" s="65">
        <v>112200</v>
      </c>
      <c r="G53" s="65">
        <v>80600</v>
      </c>
      <c r="H53" s="65">
        <v>2830</v>
      </c>
      <c r="I53" s="65">
        <v>2.78</v>
      </c>
      <c r="J53" s="65">
        <v>1.1479999999999999</v>
      </c>
      <c r="K53" s="65">
        <v>180</v>
      </c>
      <c r="L53" s="65">
        <v>115</v>
      </c>
      <c r="M53" s="65">
        <v>112.3</v>
      </c>
      <c r="N53" s="65">
        <v>6.3</v>
      </c>
      <c r="O53" s="65">
        <v>39</v>
      </c>
      <c r="P53" s="65">
        <v>39.6</v>
      </c>
      <c r="Q53" s="65">
        <v>67.7</v>
      </c>
      <c r="R53" s="65">
        <v>2.657</v>
      </c>
      <c r="S53" s="65">
        <v>121.4</v>
      </c>
      <c r="T53" s="65">
        <v>5.55</v>
      </c>
      <c r="U53" s="65">
        <v>27</v>
      </c>
      <c r="V53" s="65">
        <v>24.4</v>
      </c>
      <c r="W53" s="65">
        <v>2.1</v>
      </c>
      <c r="X53" s="65">
        <v>0.42</v>
      </c>
      <c r="Y53" s="65">
        <v>0.88</v>
      </c>
      <c r="Z53" s="65">
        <v>2.25</v>
      </c>
      <c r="AA53" s="65">
        <v>0.99199999999999999</v>
      </c>
      <c r="AB53" s="65">
        <v>874</v>
      </c>
      <c r="AC53" s="70">
        <v>89.5</v>
      </c>
    </row>
    <row r="54" spans="1:29" x14ac:dyDescent="0.25">
      <c r="A54" s="69" t="s">
        <v>650</v>
      </c>
      <c r="B54" s="65">
        <v>31.9</v>
      </c>
      <c r="C54" s="65">
        <v>84.5</v>
      </c>
      <c r="D54" s="65">
        <v>282</v>
      </c>
      <c r="E54" s="65">
        <v>2370</v>
      </c>
      <c r="F54" s="65">
        <v>78800</v>
      </c>
      <c r="G54" s="65">
        <v>85600</v>
      </c>
      <c r="H54" s="65">
        <v>4190</v>
      </c>
      <c r="I54" s="65">
        <v>3.13</v>
      </c>
      <c r="J54" s="65">
        <v>1.2390000000000001</v>
      </c>
      <c r="K54" s="65">
        <v>155</v>
      </c>
      <c r="L54" s="65">
        <v>118.5</v>
      </c>
      <c r="M54" s="65">
        <v>116.9</v>
      </c>
      <c r="N54" s="65">
        <v>6.9</v>
      </c>
      <c r="O54" s="65">
        <v>40.9</v>
      </c>
      <c r="P54" s="65">
        <v>42.1</v>
      </c>
      <c r="Q54" s="65">
        <v>97</v>
      </c>
      <c r="R54" s="65">
        <v>2.6880000000000002</v>
      </c>
      <c r="S54" s="65">
        <v>129.80000000000001</v>
      </c>
      <c r="T54" s="65">
        <v>6.11</v>
      </c>
      <c r="U54" s="65">
        <v>43</v>
      </c>
      <c r="V54" s="65">
        <v>34</v>
      </c>
      <c r="W54" s="65">
        <v>1.42</v>
      </c>
      <c r="X54" s="65">
        <v>0.41</v>
      </c>
      <c r="Y54" s="65">
        <v>0.65900000000000003</v>
      </c>
      <c r="Z54" s="65">
        <v>3.34</v>
      </c>
      <c r="AA54" s="65">
        <v>1.18</v>
      </c>
      <c r="AB54" s="65">
        <v>986</v>
      </c>
      <c r="AC54" s="70">
        <v>98.9</v>
      </c>
    </row>
    <row r="55" spans="1:29" x14ac:dyDescent="0.25">
      <c r="A55" s="69" t="s">
        <v>647</v>
      </c>
      <c r="B55" s="65">
        <v>24.5</v>
      </c>
      <c r="C55" s="65">
        <v>71.2</v>
      </c>
      <c r="D55" s="65">
        <v>174</v>
      </c>
      <c r="E55" s="65">
        <v>3565</v>
      </c>
      <c r="F55" s="65">
        <v>138300</v>
      </c>
      <c r="G55" s="65">
        <v>81000</v>
      </c>
      <c r="H55" s="65">
        <v>3680</v>
      </c>
      <c r="I55" s="65">
        <v>2.77</v>
      </c>
      <c r="J55" s="65">
        <v>1.45</v>
      </c>
      <c r="K55" s="65">
        <v>248</v>
      </c>
      <c r="L55" s="65">
        <v>116.7</v>
      </c>
      <c r="M55" s="65">
        <v>115.4</v>
      </c>
      <c r="N55" s="65">
        <v>5.8</v>
      </c>
      <c r="O55" s="65">
        <v>43.8</v>
      </c>
      <c r="P55" s="65">
        <v>45</v>
      </c>
      <c r="Q55" s="65">
        <v>75</v>
      </c>
      <c r="R55" s="65">
        <v>2.6030000000000002</v>
      </c>
      <c r="S55" s="65">
        <v>122.2</v>
      </c>
      <c r="T55" s="65">
        <v>5.73</v>
      </c>
      <c r="U55" s="65">
        <v>35</v>
      </c>
      <c r="V55" s="65">
        <v>37</v>
      </c>
      <c r="W55" s="65">
        <v>1.3</v>
      </c>
      <c r="X55" s="65">
        <v>0.55000000000000004</v>
      </c>
      <c r="Y55" s="65">
        <v>0.60899999999999999</v>
      </c>
      <c r="Z55" s="65">
        <v>1.4159999999999999</v>
      </c>
      <c r="AA55" s="65">
        <v>1.1399999999999999</v>
      </c>
      <c r="AB55" s="65">
        <v>1274</v>
      </c>
      <c r="AC55" s="70">
        <v>111</v>
      </c>
    </row>
    <row r="56" spans="1:29" x14ac:dyDescent="0.25">
      <c r="A56" s="69" t="s">
        <v>648</v>
      </c>
      <c r="B56" s="65">
        <v>24.29</v>
      </c>
      <c r="C56" s="65">
        <v>65.5</v>
      </c>
      <c r="D56" s="65">
        <v>169.7</v>
      </c>
      <c r="E56" s="65">
        <v>3570</v>
      </c>
      <c r="F56" s="65">
        <v>139800</v>
      </c>
      <c r="G56" s="65">
        <v>85100</v>
      </c>
      <c r="H56" s="65">
        <v>3010</v>
      </c>
      <c r="I56" s="65">
        <v>2.3199999999999998</v>
      </c>
      <c r="J56" s="65">
        <v>1.1830000000000001</v>
      </c>
      <c r="K56" s="65">
        <v>360</v>
      </c>
      <c r="L56" s="65">
        <v>114.7</v>
      </c>
      <c r="M56" s="65">
        <v>115.6</v>
      </c>
      <c r="N56" s="65">
        <v>290</v>
      </c>
      <c r="O56" s="65">
        <v>44.5</v>
      </c>
      <c r="P56" s="65">
        <v>45.1</v>
      </c>
      <c r="Q56" s="65">
        <v>70.900000000000006</v>
      </c>
      <c r="R56" s="65">
        <v>2.766</v>
      </c>
      <c r="S56" s="65">
        <v>126.2</v>
      </c>
      <c r="T56" s="65">
        <v>5.69</v>
      </c>
      <c r="U56" s="65">
        <v>31.5</v>
      </c>
      <c r="V56" s="65">
        <v>27.7</v>
      </c>
      <c r="W56" s="65">
        <v>1.6</v>
      </c>
      <c r="X56" s="65">
        <v>1.05</v>
      </c>
      <c r="Y56" s="65">
        <v>0.8</v>
      </c>
      <c r="Z56" s="65">
        <v>1.62</v>
      </c>
      <c r="AA56" s="65">
        <v>1.22</v>
      </c>
      <c r="AB56" s="65">
        <v>1271</v>
      </c>
      <c r="AC56" s="70">
        <v>94.9</v>
      </c>
    </row>
    <row r="57" spans="1:29" x14ac:dyDescent="0.25">
      <c r="A57" s="52" t="s">
        <v>453</v>
      </c>
      <c r="B57" s="71">
        <f t="shared" ref="B57:N57" si="18">MEDIAN(B43:B56)</f>
        <v>24.395</v>
      </c>
      <c r="C57" s="71">
        <f t="shared" si="18"/>
        <v>71.45</v>
      </c>
      <c r="D57" s="71">
        <f t="shared" si="18"/>
        <v>233.05</v>
      </c>
      <c r="E57" s="71">
        <f t="shared" si="18"/>
        <v>2461.5</v>
      </c>
      <c r="F57" s="71">
        <f t="shared" si="18"/>
        <v>100350</v>
      </c>
      <c r="G57" s="71">
        <f t="shared" si="18"/>
        <v>81000</v>
      </c>
      <c r="H57" s="71">
        <f t="shared" si="18"/>
        <v>3045</v>
      </c>
      <c r="I57" s="71">
        <f t="shared" si="18"/>
        <v>2.7649999999999997</v>
      </c>
      <c r="J57" s="71">
        <f t="shared" si="18"/>
        <v>1.2175</v>
      </c>
      <c r="K57" s="71">
        <f t="shared" si="18"/>
        <v>248.5</v>
      </c>
      <c r="L57" s="71">
        <f t="shared" si="18"/>
        <v>117.6</v>
      </c>
      <c r="M57" s="71">
        <f t="shared" si="18"/>
        <v>116.9</v>
      </c>
      <c r="N57" s="71">
        <f t="shared" si="18"/>
        <v>6.0649999999999995</v>
      </c>
      <c r="O57" s="71">
        <f t="shared" ref="O57:AC57" si="19">MEDIAN(O43:O56)</f>
        <v>43.4</v>
      </c>
      <c r="P57" s="71">
        <f t="shared" si="19"/>
        <v>43.5</v>
      </c>
      <c r="Q57" s="71">
        <f t="shared" si="19"/>
        <v>72.849999999999994</v>
      </c>
      <c r="R57" s="71">
        <f t="shared" si="19"/>
        <v>2.7324999999999999</v>
      </c>
      <c r="S57" s="71">
        <f t="shared" si="19"/>
        <v>128.65</v>
      </c>
      <c r="T57" s="71">
        <f t="shared" si="19"/>
        <v>5.92</v>
      </c>
      <c r="U57" s="71">
        <f t="shared" si="19"/>
        <v>30.95</v>
      </c>
      <c r="V57" s="71">
        <f t="shared" si="19"/>
        <v>30.65</v>
      </c>
      <c r="W57" s="71">
        <f t="shared" si="19"/>
        <v>2.35</v>
      </c>
      <c r="X57" s="71">
        <f t="shared" si="19"/>
        <v>0.52500000000000002</v>
      </c>
      <c r="Y57" s="71">
        <f t="shared" si="19"/>
        <v>0.88500000000000001</v>
      </c>
      <c r="Z57" s="71">
        <f t="shared" si="19"/>
        <v>5.6050000000000004</v>
      </c>
      <c r="AA57" s="71">
        <f t="shared" si="19"/>
        <v>1.2135</v>
      </c>
      <c r="AB57" s="71">
        <f t="shared" si="19"/>
        <v>991</v>
      </c>
      <c r="AC57" s="72">
        <f t="shared" si="19"/>
        <v>100.15</v>
      </c>
    </row>
    <row r="58" spans="1:29" x14ac:dyDescent="0.25">
      <c r="A58" s="52" t="s">
        <v>643</v>
      </c>
      <c r="B58" s="71">
        <f t="shared" ref="B58:N58" si="20">STDEVA(B43:B56)</f>
        <v>9.5617520294989049</v>
      </c>
      <c r="C58" s="71">
        <f t="shared" si="20"/>
        <v>694.76903763721418</v>
      </c>
      <c r="D58" s="71">
        <f t="shared" si="20"/>
        <v>221.35114223114593</v>
      </c>
      <c r="E58" s="71">
        <f t="shared" si="20"/>
        <v>1300.9125040997483</v>
      </c>
      <c r="F58" s="71">
        <f t="shared" si="20"/>
        <v>47748.775315345883</v>
      </c>
      <c r="G58" s="71">
        <f t="shared" si="20"/>
        <v>29245.661907009748</v>
      </c>
      <c r="H58" s="71">
        <f t="shared" si="20"/>
        <v>1351.0670076557358</v>
      </c>
      <c r="I58" s="71">
        <f t="shared" si="20"/>
        <v>35.112748882221318</v>
      </c>
      <c r="J58" s="71">
        <f t="shared" si="20"/>
        <v>0.46157662728645921</v>
      </c>
      <c r="K58" s="71">
        <f t="shared" si="20"/>
        <v>483.91551210634157</v>
      </c>
      <c r="L58" s="71">
        <f t="shared" si="20"/>
        <v>56.008414502241905</v>
      </c>
      <c r="M58" s="71">
        <f t="shared" si="20"/>
        <v>56.135734701164786</v>
      </c>
      <c r="N58" s="71">
        <f t="shared" si="20"/>
        <v>98.355730068779607</v>
      </c>
      <c r="O58" s="71">
        <f t="shared" ref="O58:AC58" si="21">STDEVA(O43:O56)</f>
        <v>43.513277145166725</v>
      </c>
      <c r="P58" s="71">
        <f t="shared" si="21"/>
        <v>42.693144236928319</v>
      </c>
      <c r="Q58" s="71">
        <f t="shared" si="21"/>
        <v>37.063205028929744</v>
      </c>
      <c r="R58" s="71">
        <f t="shared" si="21"/>
        <v>26.134969837386443</v>
      </c>
      <c r="S58" s="71">
        <f t="shared" si="21"/>
        <v>65.845815557054365</v>
      </c>
      <c r="T58" s="71">
        <f t="shared" si="21"/>
        <v>57.77584012066248</v>
      </c>
      <c r="U58" s="71">
        <f t="shared" si="21"/>
        <v>20.021645868826663</v>
      </c>
      <c r="V58" s="71">
        <f t="shared" si="21"/>
        <v>20.501817851322155</v>
      </c>
      <c r="W58" s="71">
        <f t="shared" si="21"/>
        <v>43.939060203177547</v>
      </c>
      <c r="X58" s="71">
        <f t="shared" si="21"/>
        <v>72.637659573634139</v>
      </c>
      <c r="Y58" s="71">
        <f t="shared" si="21"/>
        <v>56.255086749047486</v>
      </c>
      <c r="Z58" s="71">
        <f t="shared" si="21"/>
        <v>173.78528241735293</v>
      </c>
      <c r="AA58" s="71">
        <f t="shared" si="21"/>
        <v>129.9336591499424</v>
      </c>
      <c r="AB58" s="71">
        <f t="shared" si="21"/>
        <v>591.91997663219979</v>
      </c>
      <c r="AC58" s="72">
        <f t="shared" si="21"/>
        <v>233.28399695941991</v>
      </c>
    </row>
    <row r="59" spans="1:29" x14ac:dyDescent="0.25">
      <c r="A59" s="52" t="s">
        <v>657</v>
      </c>
      <c r="B59" s="71">
        <f t="shared" ref="B59:N59" si="22">(B58/B57)*100</f>
        <v>39.195540190608341</v>
      </c>
      <c r="C59" s="71">
        <f t="shared" si="22"/>
        <v>972.38493721093653</v>
      </c>
      <c r="D59" s="71">
        <f t="shared" si="22"/>
        <v>94.980108230485271</v>
      </c>
      <c r="E59" s="71">
        <f t="shared" si="22"/>
        <v>52.850396266493938</v>
      </c>
      <c r="F59" s="71">
        <f t="shared" si="22"/>
        <v>47.582237484151349</v>
      </c>
      <c r="G59" s="71">
        <f t="shared" si="22"/>
        <v>36.105755440752773</v>
      </c>
      <c r="H59" s="71">
        <f t="shared" si="22"/>
        <v>44.370016671781144</v>
      </c>
      <c r="I59" s="71">
        <f t="shared" si="22"/>
        <v>1269.9005020694874</v>
      </c>
      <c r="J59" s="71">
        <f t="shared" si="22"/>
        <v>37.91183797014039</v>
      </c>
      <c r="K59" s="71">
        <f t="shared" si="22"/>
        <v>194.73461251764249</v>
      </c>
      <c r="L59" s="71">
        <f t="shared" si="22"/>
        <v>47.626202808028836</v>
      </c>
      <c r="M59" s="71">
        <f t="shared" si="22"/>
        <v>48.020303422724368</v>
      </c>
      <c r="N59" s="71">
        <f t="shared" si="22"/>
        <v>1621.6938181167291</v>
      </c>
      <c r="O59" s="71">
        <f t="shared" ref="O59:AC59" si="23">(O58/O57)*100</f>
        <v>100.26100724692795</v>
      </c>
      <c r="P59" s="71">
        <f t="shared" si="23"/>
        <v>98.145159165352453</v>
      </c>
      <c r="Q59" s="71">
        <f t="shared" si="23"/>
        <v>50.876053574371646</v>
      </c>
      <c r="R59" s="71">
        <f t="shared" si="23"/>
        <v>956.44903339017185</v>
      </c>
      <c r="S59" s="71">
        <f t="shared" si="23"/>
        <v>51.18213412907452</v>
      </c>
      <c r="T59" s="71">
        <f t="shared" si="23"/>
        <v>975.9432452814608</v>
      </c>
      <c r="U59" s="71">
        <f t="shared" si="23"/>
        <v>64.690293598793744</v>
      </c>
      <c r="V59" s="71">
        <f t="shared" si="23"/>
        <v>66.89010718212775</v>
      </c>
      <c r="W59" s="71">
        <f t="shared" si="23"/>
        <v>1869.7472426884062</v>
      </c>
      <c r="X59" s="71">
        <f t="shared" si="23"/>
        <v>13835.744680692216</v>
      </c>
      <c r="Y59" s="71">
        <f t="shared" si="23"/>
        <v>6356.5069772935012</v>
      </c>
      <c r="Z59" s="71">
        <f t="shared" si="23"/>
        <v>3100.5402750642806</v>
      </c>
      <c r="AA59" s="71">
        <f t="shared" si="23"/>
        <v>10707.347272347952</v>
      </c>
      <c r="AB59" s="71">
        <f t="shared" si="23"/>
        <v>59.729563736851645</v>
      </c>
      <c r="AC59" s="72">
        <f t="shared" si="23"/>
        <v>232.93459506681967</v>
      </c>
    </row>
    <row r="60" spans="1:29" x14ac:dyDescent="0.25">
      <c r="A60" s="52" t="s">
        <v>644</v>
      </c>
      <c r="B60" s="71">
        <f t="shared" ref="B60:H60" si="24">B39-B57</f>
        <v>-4.3949999999999996</v>
      </c>
      <c r="C60" s="71">
        <f t="shared" si="24"/>
        <v>-31.450000000000003</v>
      </c>
      <c r="D60" s="71">
        <f t="shared" si="24"/>
        <v>-40.050000000000011</v>
      </c>
      <c r="E60" s="71">
        <f t="shared" si="24"/>
        <v>791.5</v>
      </c>
      <c r="F60" s="71">
        <f t="shared" si="24"/>
        <v>12550</v>
      </c>
      <c r="G60" s="71">
        <f t="shared" si="24"/>
        <v>-1300</v>
      </c>
      <c r="H60" s="71">
        <f t="shared" si="24"/>
        <v>-962</v>
      </c>
      <c r="I60" s="71" t="s">
        <v>571</v>
      </c>
      <c r="J60" s="71" t="s">
        <v>571</v>
      </c>
      <c r="K60" s="71">
        <f t="shared" ref="K60:Q60" si="25">K39-K57</f>
        <v>-26.5</v>
      </c>
      <c r="L60" s="71">
        <f t="shared" si="25"/>
        <v>2.4000000000000057</v>
      </c>
      <c r="M60" s="71">
        <f t="shared" si="25"/>
        <v>3.0999999999999943</v>
      </c>
      <c r="N60" s="71">
        <f t="shared" si="25"/>
        <v>4.9350000000000005</v>
      </c>
      <c r="O60" s="71">
        <f t="shared" si="25"/>
        <v>9.7000000000000028</v>
      </c>
      <c r="P60" s="71">
        <f t="shared" si="25"/>
        <v>9.6000000000000014</v>
      </c>
      <c r="Q60" s="71">
        <f t="shared" si="25"/>
        <v>-34.849999999999994</v>
      </c>
      <c r="R60" s="71" t="s">
        <v>571</v>
      </c>
      <c r="S60" s="71">
        <f>S39-S57</f>
        <v>-8.6500000000000057</v>
      </c>
      <c r="T60" s="71">
        <f>T39-T57</f>
        <v>8.0000000000000071E-2</v>
      </c>
      <c r="U60" s="71">
        <f>U39-U57</f>
        <v>-0.94999999999999929</v>
      </c>
      <c r="V60" s="71">
        <f>V39-V57</f>
        <v>-0.64999999999999858</v>
      </c>
      <c r="W60" s="71" t="s">
        <v>571</v>
      </c>
      <c r="X60" s="71" t="s">
        <v>571</v>
      </c>
      <c r="Y60" s="71">
        <f>Y39-Y57</f>
        <v>1.105</v>
      </c>
      <c r="Z60" s="71" t="s">
        <v>571</v>
      </c>
      <c r="AA60" s="71" t="s">
        <v>571</v>
      </c>
      <c r="AB60" s="71">
        <f>AB39-AB57</f>
        <v>-196</v>
      </c>
      <c r="AC60" s="72" t="s">
        <v>571</v>
      </c>
    </row>
    <row r="61" spans="1:29" x14ac:dyDescent="0.25">
      <c r="A61" s="55" t="s">
        <v>645</v>
      </c>
      <c r="B61" s="73">
        <f t="shared" ref="B61:H61" si="26">ABS(B60)*100/B39</f>
        <v>21.974999999999998</v>
      </c>
      <c r="C61" s="73">
        <f t="shared" si="26"/>
        <v>78.625000000000014</v>
      </c>
      <c r="D61" s="73">
        <f t="shared" si="26"/>
        <v>20.751295336787571</v>
      </c>
      <c r="E61" s="73">
        <f t="shared" si="26"/>
        <v>24.331386412542269</v>
      </c>
      <c r="F61" s="73">
        <f t="shared" si="26"/>
        <v>11.116031886625333</v>
      </c>
      <c r="G61" s="73">
        <f t="shared" si="26"/>
        <v>1.6311166875784191</v>
      </c>
      <c r="H61" s="73">
        <f t="shared" si="26"/>
        <v>46.183389342294767</v>
      </c>
      <c r="I61" s="73" t="s">
        <v>571</v>
      </c>
      <c r="J61" s="73" t="s">
        <v>571</v>
      </c>
      <c r="K61" s="73">
        <f t="shared" ref="K61:Q61" si="27">ABS(K60)*100/K39</f>
        <v>11.936936936936936</v>
      </c>
      <c r="L61" s="73">
        <f t="shared" si="27"/>
        <v>2.0000000000000049</v>
      </c>
      <c r="M61" s="73">
        <f t="shared" si="27"/>
        <v>2.5833333333333286</v>
      </c>
      <c r="N61" s="73">
        <f t="shared" si="27"/>
        <v>44.863636363636367</v>
      </c>
      <c r="O61" s="73">
        <f t="shared" si="27"/>
        <v>18.267419962335222</v>
      </c>
      <c r="P61" s="73">
        <f t="shared" si="27"/>
        <v>18.07909604519774</v>
      </c>
      <c r="Q61" s="73">
        <f t="shared" si="27"/>
        <v>91.710526315789465</v>
      </c>
      <c r="R61" s="73" t="s">
        <v>571</v>
      </c>
      <c r="S61" s="73">
        <f>ABS(S60)*100/S39</f>
        <v>7.2083333333333384</v>
      </c>
      <c r="T61" s="73">
        <f>ABS(T60)*100/T39</f>
        <v>1.3333333333333346</v>
      </c>
      <c r="U61" s="73">
        <f>ABS(U60)*100/U39</f>
        <v>3.1666666666666643</v>
      </c>
      <c r="V61" s="73">
        <f>ABS(V60)*100/V39</f>
        <v>2.1666666666666621</v>
      </c>
      <c r="W61" s="73" t="s">
        <v>571</v>
      </c>
      <c r="X61" s="73" t="s">
        <v>571</v>
      </c>
      <c r="Y61" s="73">
        <f>ABS(Y60)*100/Y39</f>
        <v>55.527638190954775</v>
      </c>
      <c r="Z61" s="73" t="s">
        <v>571</v>
      </c>
      <c r="AA61" s="73" t="s">
        <v>571</v>
      </c>
      <c r="AB61" s="73">
        <f>ABS(AB60)*100/AB39</f>
        <v>24.654088050314467</v>
      </c>
      <c r="AC61" s="74" t="s">
        <v>571</v>
      </c>
    </row>
    <row r="65" spans="1:29" x14ac:dyDescent="0.25">
      <c r="A65" s="26" t="s">
        <v>594</v>
      </c>
      <c r="B65" s="27" t="s">
        <v>651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75"/>
      <c r="O65" s="27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9"/>
    </row>
    <row r="66" spans="1:29" x14ac:dyDescent="0.25">
      <c r="A66" s="58" t="s">
        <v>596</v>
      </c>
      <c r="B66" s="59" t="s">
        <v>597</v>
      </c>
      <c r="C66" s="59" t="s">
        <v>598</v>
      </c>
      <c r="D66" s="59" t="s">
        <v>599</v>
      </c>
      <c r="E66" s="59" t="s">
        <v>600</v>
      </c>
      <c r="F66" s="59" t="s">
        <v>601</v>
      </c>
      <c r="G66" s="59" t="s">
        <v>602</v>
      </c>
      <c r="H66" s="59" t="s">
        <v>603</v>
      </c>
      <c r="I66" s="59" t="s">
        <v>604</v>
      </c>
      <c r="J66" s="59" t="s">
        <v>605</v>
      </c>
      <c r="K66" s="59" t="s">
        <v>606</v>
      </c>
      <c r="L66" s="59" t="s">
        <v>607</v>
      </c>
      <c r="M66" s="59" t="s">
        <v>608</v>
      </c>
      <c r="N66" s="60" t="s">
        <v>609</v>
      </c>
      <c r="O66" s="59" t="s">
        <v>610</v>
      </c>
      <c r="P66" s="59" t="s">
        <v>611</v>
      </c>
      <c r="Q66" s="59" t="s">
        <v>612</v>
      </c>
      <c r="R66" s="59" t="s">
        <v>613</v>
      </c>
      <c r="S66" s="59" t="s">
        <v>614</v>
      </c>
      <c r="T66" s="59" t="s">
        <v>615</v>
      </c>
      <c r="U66" s="59" t="s">
        <v>616</v>
      </c>
      <c r="V66" s="59" t="s">
        <v>617</v>
      </c>
      <c r="W66" s="59" t="s">
        <v>618</v>
      </c>
      <c r="X66" s="59" t="s">
        <v>619</v>
      </c>
      <c r="Y66" s="59" t="s">
        <v>620</v>
      </c>
      <c r="Z66" s="59" t="s">
        <v>621</v>
      </c>
      <c r="AA66" s="59" t="s">
        <v>622</v>
      </c>
      <c r="AB66" s="59" t="s">
        <v>623</v>
      </c>
      <c r="AC66" s="60" t="s">
        <v>624</v>
      </c>
    </row>
    <row r="67" spans="1:29" ht="33.75" x14ac:dyDescent="0.25">
      <c r="A67" s="33" t="s">
        <v>625</v>
      </c>
      <c r="B67" s="61" t="s">
        <v>626</v>
      </c>
      <c r="C67" s="61" t="s">
        <v>627</v>
      </c>
      <c r="D67" s="61" t="s">
        <v>626</v>
      </c>
      <c r="E67" s="61" t="s">
        <v>626</v>
      </c>
      <c r="F67" s="61" t="s">
        <v>627</v>
      </c>
      <c r="G67" s="61" t="s">
        <v>626</v>
      </c>
      <c r="H67" s="61" t="s">
        <v>626</v>
      </c>
      <c r="I67" s="61" t="s">
        <v>626</v>
      </c>
      <c r="J67" s="61" t="s">
        <v>626</v>
      </c>
      <c r="K67" s="61" t="s">
        <v>626</v>
      </c>
      <c r="L67" s="61" t="s">
        <v>626</v>
      </c>
      <c r="M67" s="61" t="s">
        <v>626</v>
      </c>
      <c r="N67" s="62" t="s">
        <v>626</v>
      </c>
      <c r="O67" s="61" t="s">
        <v>626</v>
      </c>
      <c r="P67" s="61" t="s">
        <v>626</v>
      </c>
      <c r="Q67" s="61" t="s">
        <v>626</v>
      </c>
      <c r="R67" s="61" t="s">
        <v>626</v>
      </c>
      <c r="S67" s="61" t="s">
        <v>626</v>
      </c>
      <c r="T67" s="61" t="s">
        <v>626</v>
      </c>
      <c r="U67" s="61" t="s">
        <v>626</v>
      </c>
      <c r="V67" s="61" t="s">
        <v>626</v>
      </c>
      <c r="W67" s="61" t="s">
        <v>626</v>
      </c>
      <c r="X67" s="61" t="s">
        <v>627</v>
      </c>
      <c r="Y67" s="61" t="s">
        <v>626</v>
      </c>
      <c r="Z67" s="61" t="s">
        <v>626</v>
      </c>
      <c r="AA67" s="61" t="s">
        <v>626</v>
      </c>
      <c r="AB67" s="61" t="s">
        <v>626</v>
      </c>
      <c r="AC67" s="62" t="s">
        <v>626</v>
      </c>
    </row>
    <row r="68" spans="1:29" x14ac:dyDescent="0.25">
      <c r="A68" s="37" t="s">
        <v>628</v>
      </c>
      <c r="B68" s="63">
        <v>4</v>
      </c>
      <c r="C68" s="63">
        <v>84.9</v>
      </c>
      <c r="D68" s="63">
        <v>96</v>
      </c>
      <c r="E68" s="64">
        <v>301</v>
      </c>
      <c r="F68" s="64">
        <v>7.27</v>
      </c>
      <c r="G68" s="64">
        <v>230700</v>
      </c>
      <c r="H68" s="64">
        <v>30200</v>
      </c>
      <c r="I68" s="65">
        <v>3</v>
      </c>
      <c r="J68" s="65">
        <v>1</v>
      </c>
      <c r="K68" s="64">
        <v>1010</v>
      </c>
      <c r="L68" s="64">
        <v>304</v>
      </c>
      <c r="M68" s="64">
        <v>304</v>
      </c>
      <c r="N68" s="76">
        <v>16.100000000000001</v>
      </c>
      <c r="O68" s="66">
        <v>205.2</v>
      </c>
      <c r="P68" s="66">
        <v>205.2</v>
      </c>
      <c r="Q68" s="66">
        <v>74.2</v>
      </c>
      <c r="R68" s="65">
        <v>6</v>
      </c>
      <c r="S68" s="64">
        <v>13.7</v>
      </c>
      <c r="T68" s="64">
        <v>104</v>
      </c>
      <c r="U68" s="64">
        <v>61.8</v>
      </c>
      <c r="V68" s="64">
        <v>61.8</v>
      </c>
      <c r="W68" s="65">
        <v>0.4</v>
      </c>
      <c r="X68" s="65" t="s">
        <v>571</v>
      </c>
      <c r="Y68" s="67">
        <v>20.27</v>
      </c>
      <c r="Z68" s="65">
        <v>10.4</v>
      </c>
      <c r="AA68" s="65">
        <v>2.36</v>
      </c>
      <c r="AB68" s="64">
        <v>7030</v>
      </c>
      <c r="AC68" s="70">
        <v>3</v>
      </c>
    </row>
    <row r="69" spans="1:29" x14ac:dyDescent="0.25">
      <c r="A69" s="37" t="s">
        <v>629</v>
      </c>
      <c r="B69" s="63">
        <v>0</v>
      </c>
      <c r="C69" s="63">
        <v>5</v>
      </c>
      <c r="D69" s="63">
        <v>4</v>
      </c>
      <c r="E69" s="64">
        <v>6</v>
      </c>
      <c r="F69" s="64">
        <v>0.43</v>
      </c>
      <c r="G69" s="64">
        <v>2400</v>
      </c>
      <c r="H69" s="64">
        <v>300</v>
      </c>
      <c r="I69" s="65">
        <v>0</v>
      </c>
      <c r="J69" s="65">
        <v>0</v>
      </c>
      <c r="K69" s="64">
        <v>30</v>
      </c>
      <c r="L69" s="64">
        <v>8</v>
      </c>
      <c r="M69" s="64">
        <v>8</v>
      </c>
      <c r="N69" s="76">
        <v>0.7</v>
      </c>
      <c r="O69" s="66">
        <v>3.4</v>
      </c>
      <c r="P69" s="66">
        <v>3.4</v>
      </c>
      <c r="Q69" s="66">
        <v>1.9</v>
      </c>
      <c r="R69" s="65">
        <v>0</v>
      </c>
      <c r="S69" s="64">
        <v>0</v>
      </c>
      <c r="T69" s="64">
        <v>3</v>
      </c>
      <c r="U69" s="64">
        <v>2.6</v>
      </c>
      <c r="V69" s="64">
        <v>2.6</v>
      </c>
      <c r="W69" s="65">
        <v>0</v>
      </c>
      <c r="X69" s="65" t="s">
        <v>571</v>
      </c>
      <c r="Y69" s="67">
        <v>0.52</v>
      </c>
      <c r="Z69" s="65">
        <v>0.5</v>
      </c>
      <c r="AA69" s="65">
        <v>0.09</v>
      </c>
      <c r="AB69" s="64">
        <v>90</v>
      </c>
      <c r="AC69" s="70">
        <v>0</v>
      </c>
    </row>
    <row r="70" spans="1:29" x14ac:dyDescent="0.25">
      <c r="A70" s="37" t="s">
        <v>657</v>
      </c>
      <c r="B70" s="66">
        <f>(B69/B68)*100</f>
        <v>0</v>
      </c>
      <c r="C70" s="66">
        <f t="shared" ref="C70:W70" si="28">(C69/C68)*100</f>
        <v>5.8892815076560652</v>
      </c>
      <c r="D70" s="66">
        <f t="shared" si="28"/>
        <v>4.1666666666666661</v>
      </c>
      <c r="E70" s="66">
        <f t="shared" si="28"/>
        <v>1.9933554817275747</v>
      </c>
      <c r="F70" s="66">
        <f t="shared" si="28"/>
        <v>5.9147180192572213</v>
      </c>
      <c r="G70" s="66">
        <f t="shared" si="28"/>
        <v>1.0403120936280885</v>
      </c>
      <c r="H70" s="66">
        <f t="shared" si="28"/>
        <v>0.99337748344370869</v>
      </c>
      <c r="I70" s="66">
        <f t="shared" si="28"/>
        <v>0</v>
      </c>
      <c r="J70" s="66">
        <f t="shared" si="28"/>
        <v>0</v>
      </c>
      <c r="K70" s="66">
        <f t="shared" si="28"/>
        <v>2.9702970297029703</v>
      </c>
      <c r="L70" s="66">
        <f t="shared" si="28"/>
        <v>2.6315789473684208</v>
      </c>
      <c r="M70" s="66">
        <f t="shared" si="28"/>
        <v>2.6315789473684208</v>
      </c>
      <c r="N70" s="77">
        <f t="shared" si="28"/>
        <v>4.3478260869565206</v>
      </c>
      <c r="O70" s="66">
        <f t="shared" si="28"/>
        <v>1.6569200779727096</v>
      </c>
      <c r="P70" s="66">
        <f t="shared" si="28"/>
        <v>1.6569200779727096</v>
      </c>
      <c r="Q70" s="66">
        <f t="shared" si="28"/>
        <v>2.5606469002695418</v>
      </c>
      <c r="R70" s="66">
        <f t="shared" si="28"/>
        <v>0</v>
      </c>
      <c r="S70" s="66">
        <f t="shared" si="28"/>
        <v>0</v>
      </c>
      <c r="T70" s="66">
        <f t="shared" si="28"/>
        <v>2.8846153846153846</v>
      </c>
      <c r="U70" s="66">
        <f t="shared" si="28"/>
        <v>4.2071197411003247</v>
      </c>
      <c r="V70" s="66">
        <f t="shared" si="28"/>
        <v>4.2071197411003247</v>
      </c>
      <c r="W70" s="66">
        <f t="shared" si="28"/>
        <v>0</v>
      </c>
      <c r="X70" s="65" t="s">
        <v>571</v>
      </c>
      <c r="Y70" s="66">
        <f t="shared" ref="Y70:AC70" si="29">(Y69/Y68)*100</f>
        <v>2.5653675382338434</v>
      </c>
      <c r="Z70" s="66">
        <f t="shared" si="29"/>
        <v>4.8076923076923075</v>
      </c>
      <c r="AA70" s="66">
        <f t="shared" si="29"/>
        <v>3.8135593220338984</v>
      </c>
      <c r="AB70" s="66">
        <f t="shared" si="29"/>
        <v>1.2802275960170697</v>
      </c>
      <c r="AC70" s="77">
        <f t="shared" si="29"/>
        <v>0</v>
      </c>
    </row>
    <row r="71" spans="1:29" x14ac:dyDescent="0.25">
      <c r="A71" s="43" t="s">
        <v>631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9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9"/>
    </row>
    <row r="72" spans="1:29" x14ac:dyDescent="0.25">
      <c r="A72" s="80" t="s">
        <v>652</v>
      </c>
      <c r="B72" s="65">
        <v>4.54</v>
      </c>
      <c r="C72" s="68">
        <v>99</v>
      </c>
      <c r="D72" s="68">
        <v>106</v>
      </c>
      <c r="E72" s="68">
        <v>256</v>
      </c>
      <c r="F72" s="65">
        <v>90</v>
      </c>
      <c r="G72" s="65">
        <v>218600</v>
      </c>
      <c r="H72" s="81">
        <v>44200</v>
      </c>
      <c r="I72" s="65">
        <v>3.7</v>
      </c>
      <c r="J72" s="65">
        <v>2.4900000000000002</v>
      </c>
      <c r="K72" s="68">
        <v>1240</v>
      </c>
      <c r="L72" s="65">
        <v>327</v>
      </c>
      <c r="M72" s="65">
        <v>326</v>
      </c>
      <c r="N72" s="70">
        <v>8.6</v>
      </c>
      <c r="O72" s="65">
        <v>179</v>
      </c>
      <c r="P72" s="65">
        <v>178</v>
      </c>
      <c r="Q72" s="65">
        <v>151</v>
      </c>
      <c r="R72" s="65">
        <v>5.71</v>
      </c>
      <c r="S72" s="65">
        <v>15.8</v>
      </c>
      <c r="T72" s="65">
        <v>128</v>
      </c>
      <c r="U72" s="65">
        <v>42.2</v>
      </c>
      <c r="V72" s="65">
        <v>41.2</v>
      </c>
      <c r="W72" s="65">
        <v>1</v>
      </c>
      <c r="X72" s="65">
        <v>6.2E-2</v>
      </c>
      <c r="Y72" s="65">
        <v>6.83</v>
      </c>
      <c r="Z72" s="65">
        <v>28.2</v>
      </c>
      <c r="AA72" s="65">
        <v>2.4300000000000002</v>
      </c>
      <c r="AB72" s="68">
        <v>7900</v>
      </c>
      <c r="AC72" s="70">
        <v>3.5</v>
      </c>
    </row>
    <row r="73" spans="1:29" x14ac:dyDescent="0.25">
      <c r="A73" s="80" t="s">
        <v>653</v>
      </c>
      <c r="B73" s="65">
        <v>5.4</v>
      </c>
      <c r="C73" s="68">
        <v>195</v>
      </c>
      <c r="D73" s="68">
        <v>91.7</v>
      </c>
      <c r="E73" s="68">
        <v>275</v>
      </c>
      <c r="F73" s="65">
        <v>67</v>
      </c>
      <c r="G73" s="65">
        <v>222700</v>
      </c>
      <c r="H73" s="81">
        <v>42500</v>
      </c>
      <c r="I73" s="65">
        <v>3.73</v>
      </c>
      <c r="J73" s="65">
        <v>2.94</v>
      </c>
      <c r="K73" s="68">
        <v>1130</v>
      </c>
      <c r="L73" s="65">
        <v>284</v>
      </c>
      <c r="M73" s="65">
        <v>273</v>
      </c>
      <c r="N73" s="70">
        <v>11.5</v>
      </c>
      <c r="O73" s="65">
        <v>165.8</v>
      </c>
      <c r="P73" s="65">
        <v>162</v>
      </c>
      <c r="Q73" s="65">
        <v>132.6</v>
      </c>
      <c r="R73" s="65">
        <v>5.56</v>
      </c>
      <c r="S73" s="65">
        <v>20.6</v>
      </c>
      <c r="T73" s="65">
        <v>95</v>
      </c>
      <c r="U73" s="65">
        <v>42.8</v>
      </c>
      <c r="V73" s="65">
        <v>42.8</v>
      </c>
      <c r="W73" s="65">
        <v>0.76</v>
      </c>
      <c r="X73" s="65">
        <v>3.5999999999999997E-2</v>
      </c>
      <c r="Y73" s="65">
        <v>6.93</v>
      </c>
      <c r="Z73" s="65">
        <v>54.2</v>
      </c>
      <c r="AA73" s="65">
        <v>2.4500000000000002</v>
      </c>
      <c r="AB73" s="68">
        <v>7460</v>
      </c>
      <c r="AC73" s="70">
        <v>2.5099999999999998</v>
      </c>
    </row>
    <row r="74" spans="1:29" x14ac:dyDescent="0.25">
      <c r="A74" s="80" t="s">
        <v>652</v>
      </c>
      <c r="B74" s="65">
        <v>4.2</v>
      </c>
      <c r="C74" s="68">
        <v>135</v>
      </c>
      <c r="D74" s="68">
        <v>171</v>
      </c>
      <c r="E74" s="68">
        <v>451</v>
      </c>
      <c r="F74" s="65">
        <v>190</v>
      </c>
      <c r="G74" s="65">
        <v>220200</v>
      </c>
      <c r="H74" s="81">
        <v>44100</v>
      </c>
      <c r="I74" s="65">
        <v>2.91</v>
      </c>
      <c r="J74" s="65">
        <v>2.34</v>
      </c>
      <c r="K74" s="68">
        <v>1220</v>
      </c>
      <c r="L74" s="65">
        <v>293</v>
      </c>
      <c r="M74" s="65">
        <v>275</v>
      </c>
      <c r="N74" s="70">
        <v>16.5</v>
      </c>
      <c r="O74" s="65">
        <v>223</v>
      </c>
      <c r="P74" s="65">
        <v>217</v>
      </c>
      <c r="Q74" s="65">
        <v>166.7</v>
      </c>
      <c r="R74" s="65">
        <v>5.86</v>
      </c>
      <c r="S74" s="65">
        <v>18.600000000000001</v>
      </c>
      <c r="T74" s="65">
        <v>157</v>
      </c>
      <c r="U74" s="65">
        <v>86</v>
      </c>
      <c r="V74" s="65">
        <v>85</v>
      </c>
      <c r="W74" s="65">
        <v>0</v>
      </c>
      <c r="X74" s="65">
        <v>0.21</v>
      </c>
      <c r="Y74" s="65">
        <v>8.26</v>
      </c>
      <c r="Z74" s="65">
        <v>26.3</v>
      </c>
      <c r="AA74" s="65">
        <v>2.56</v>
      </c>
      <c r="AB74" s="68">
        <v>8540</v>
      </c>
      <c r="AC74" s="70">
        <v>4</v>
      </c>
    </row>
    <row r="75" spans="1:29" x14ac:dyDescent="0.25">
      <c r="A75" s="80" t="s">
        <v>653</v>
      </c>
      <c r="B75" s="65">
        <v>3.73</v>
      </c>
      <c r="C75" s="68">
        <v>178</v>
      </c>
      <c r="D75" s="68">
        <v>95.5</v>
      </c>
      <c r="E75" s="68">
        <v>279</v>
      </c>
      <c r="F75" s="65">
        <v>127</v>
      </c>
      <c r="G75" s="65">
        <v>217500</v>
      </c>
      <c r="H75" s="81">
        <v>42200</v>
      </c>
      <c r="I75" s="65">
        <v>3.21</v>
      </c>
      <c r="J75" s="65">
        <v>3.24</v>
      </c>
      <c r="K75" s="68">
        <v>1153</v>
      </c>
      <c r="L75" s="65">
        <v>306</v>
      </c>
      <c r="M75" s="65">
        <v>309</v>
      </c>
      <c r="N75" s="70">
        <v>16.2</v>
      </c>
      <c r="O75" s="65">
        <v>166.9</v>
      </c>
      <c r="P75" s="65">
        <v>165.8</v>
      </c>
      <c r="Q75" s="65">
        <v>154.30000000000001</v>
      </c>
      <c r="R75" s="65">
        <v>5.07</v>
      </c>
      <c r="S75" s="65">
        <v>17.3</v>
      </c>
      <c r="T75" s="65">
        <v>97</v>
      </c>
      <c r="U75" s="65">
        <v>66</v>
      </c>
      <c r="V75" s="65">
        <v>64</v>
      </c>
      <c r="W75" s="65">
        <v>0.97</v>
      </c>
      <c r="X75" s="65">
        <v>6.3E-2</v>
      </c>
      <c r="Y75" s="65">
        <v>6.85</v>
      </c>
      <c r="Z75" s="65">
        <v>38.700000000000003</v>
      </c>
      <c r="AA75" s="65">
        <v>2.2400000000000002</v>
      </c>
      <c r="AB75" s="68">
        <v>7640</v>
      </c>
      <c r="AC75" s="70">
        <v>3.2</v>
      </c>
    </row>
    <row r="76" spans="1:29" x14ac:dyDescent="0.25">
      <c r="A76" s="80" t="s">
        <v>652</v>
      </c>
      <c r="B76" s="65">
        <v>4.76</v>
      </c>
      <c r="C76" s="68">
        <v>80.599999999999994</v>
      </c>
      <c r="D76" s="68">
        <v>130.69999999999999</v>
      </c>
      <c r="E76" s="68">
        <v>247.6</v>
      </c>
      <c r="F76" s="65">
        <v>37</v>
      </c>
      <c r="G76" s="65">
        <v>217200</v>
      </c>
      <c r="H76" s="81">
        <v>42500</v>
      </c>
      <c r="I76" s="65">
        <v>3.15</v>
      </c>
      <c r="J76" s="65">
        <v>2.73</v>
      </c>
      <c r="K76" s="68">
        <v>1020</v>
      </c>
      <c r="L76" s="65">
        <v>268.5</v>
      </c>
      <c r="M76" s="65">
        <v>268.10000000000002</v>
      </c>
      <c r="N76" s="70">
        <v>12.5</v>
      </c>
      <c r="O76" s="65">
        <v>181</v>
      </c>
      <c r="P76" s="65">
        <v>180</v>
      </c>
      <c r="Q76" s="65">
        <v>119.5</v>
      </c>
      <c r="R76" s="65">
        <v>5.46</v>
      </c>
      <c r="S76" s="65">
        <v>19.2</v>
      </c>
      <c r="T76" s="65">
        <v>120</v>
      </c>
      <c r="U76" s="65">
        <v>55</v>
      </c>
      <c r="V76" s="65">
        <v>52</v>
      </c>
      <c r="W76" s="65">
        <v>2.6</v>
      </c>
      <c r="X76" s="65">
        <v>230</v>
      </c>
      <c r="Y76" s="65">
        <v>6.6</v>
      </c>
      <c r="Z76" s="65">
        <v>11.27</v>
      </c>
      <c r="AA76" s="65">
        <v>2.0720000000000001</v>
      </c>
      <c r="AB76" s="68">
        <v>7340</v>
      </c>
      <c r="AC76" s="70">
        <v>2.84</v>
      </c>
    </row>
    <row r="77" spans="1:29" x14ac:dyDescent="0.25">
      <c r="A77" s="80" t="s">
        <v>653</v>
      </c>
      <c r="B77" s="65">
        <v>4.22</v>
      </c>
      <c r="C77" s="68">
        <v>73.900000000000006</v>
      </c>
      <c r="D77" s="68">
        <v>119.6</v>
      </c>
      <c r="E77" s="68">
        <v>270</v>
      </c>
      <c r="F77" s="65">
        <v>30</v>
      </c>
      <c r="G77" s="65">
        <v>225100</v>
      </c>
      <c r="H77" s="81">
        <v>44300</v>
      </c>
      <c r="I77" s="65">
        <v>2.96</v>
      </c>
      <c r="J77" s="65">
        <v>3.1</v>
      </c>
      <c r="K77" s="68">
        <v>1380</v>
      </c>
      <c r="L77" s="65">
        <v>265.89999999999998</v>
      </c>
      <c r="M77" s="65">
        <v>266.60000000000002</v>
      </c>
      <c r="N77" s="70">
        <v>7.9</v>
      </c>
      <c r="O77" s="65">
        <v>168</v>
      </c>
      <c r="P77" s="65">
        <v>163</v>
      </c>
      <c r="Q77" s="65">
        <v>136</v>
      </c>
      <c r="R77" s="65">
        <v>5.15</v>
      </c>
      <c r="S77" s="65">
        <v>13.3</v>
      </c>
      <c r="T77" s="65">
        <v>96</v>
      </c>
      <c r="U77" s="65">
        <v>43.7</v>
      </c>
      <c r="V77" s="65">
        <v>41.5</v>
      </c>
      <c r="W77" s="65">
        <v>0.62</v>
      </c>
      <c r="X77" s="65">
        <v>89</v>
      </c>
      <c r="Y77" s="65">
        <v>6.9</v>
      </c>
      <c r="Z77" s="65">
        <v>11.86</v>
      </c>
      <c r="AA77" s="65">
        <v>1.98</v>
      </c>
      <c r="AB77" s="68">
        <v>7540</v>
      </c>
      <c r="AC77" s="70">
        <v>2.4700000000000002</v>
      </c>
    </row>
    <row r="78" spans="1:29" x14ac:dyDescent="0.25">
      <c r="A78" s="80" t="s">
        <v>654</v>
      </c>
      <c r="B78" s="65">
        <v>4.47</v>
      </c>
      <c r="C78" s="68">
        <v>48.9</v>
      </c>
      <c r="D78" s="68">
        <v>121.4</v>
      </c>
      <c r="E78" s="68">
        <v>267</v>
      </c>
      <c r="F78" s="65">
        <v>76</v>
      </c>
      <c r="G78" s="65">
        <v>219400</v>
      </c>
      <c r="H78" s="81">
        <v>44000</v>
      </c>
      <c r="I78" s="65">
        <v>4.2</v>
      </c>
      <c r="J78" s="65">
        <v>2.9</v>
      </c>
      <c r="K78" s="68">
        <v>867</v>
      </c>
      <c r="L78" s="65">
        <v>288</v>
      </c>
      <c r="M78" s="65">
        <v>281.10000000000002</v>
      </c>
      <c r="N78" s="70">
        <v>30</v>
      </c>
      <c r="O78" s="65">
        <v>153.1</v>
      </c>
      <c r="P78" s="65">
        <v>156.30000000000001</v>
      </c>
      <c r="Q78" s="65">
        <v>127.3</v>
      </c>
      <c r="R78" s="65">
        <v>5.35</v>
      </c>
      <c r="S78" s="65">
        <v>15.4</v>
      </c>
      <c r="T78" s="65">
        <v>84</v>
      </c>
      <c r="U78" s="65">
        <v>45.5</v>
      </c>
      <c r="V78" s="65">
        <v>45.4</v>
      </c>
      <c r="W78" s="65">
        <v>0.73</v>
      </c>
      <c r="X78" s="82">
        <v>530</v>
      </c>
      <c r="Y78" s="65">
        <v>7.08</v>
      </c>
      <c r="Z78" s="65">
        <v>14.2</v>
      </c>
      <c r="AA78" s="65">
        <v>1.95</v>
      </c>
      <c r="AB78" s="68">
        <v>7590</v>
      </c>
      <c r="AC78" s="70">
        <v>2.85</v>
      </c>
    </row>
    <row r="79" spans="1:29" x14ac:dyDescent="0.25">
      <c r="A79" s="80" t="s">
        <v>655</v>
      </c>
      <c r="B79" s="65">
        <v>4.42</v>
      </c>
      <c r="C79" s="68">
        <v>87</v>
      </c>
      <c r="D79" s="68">
        <v>120.8</v>
      </c>
      <c r="E79" s="68">
        <v>334</v>
      </c>
      <c r="F79" s="65">
        <v>48</v>
      </c>
      <c r="G79" s="65">
        <v>210200</v>
      </c>
      <c r="H79" s="81">
        <v>45000</v>
      </c>
      <c r="I79" s="65">
        <v>3.03</v>
      </c>
      <c r="J79" s="65">
        <v>3.02</v>
      </c>
      <c r="K79" s="68">
        <v>590</v>
      </c>
      <c r="L79" s="65">
        <v>264.10000000000002</v>
      </c>
      <c r="M79" s="65">
        <v>257.89999999999998</v>
      </c>
      <c r="N79" s="70">
        <v>38</v>
      </c>
      <c r="O79" s="65">
        <v>139.9</v>
      </c>
      <c r="P79" s="65">
        <v>140.69999999999999</v>
      </c>
      <c r="Q79" s="65">
        <v>109</v>
      </c>
      <c r="R79" s="65">
        <v>5.23</v>
      </c>
      <c r="S79" s="65">
        <v>15.6</v>
      </c>
      <c r="T79" s="65">
        <v>82.9</v>
      </c>
      <c r="U79" s="65">
        <v>66</v>
      </c>
      <c r="V79" s="65">
        <v>64</v>
      </c>
      <c r="W79" s="65">
        <v>5</v>
      </c>
      <c r="X79" s="82">
        <v>360</v>
      </c>
      <c r="Y79" s="65">
        <v>6.34</v>
      </c>
      <c r="Z79" s="65">
        <v>13.6</v>
      </c>
      <c r="AA79" s="65">
        <v>1.9650000000000001</v>
      </c>
      <c r="AB79" s="68">
        <v>7440</v>
      </c>
      <c r="AC79" s="70">
        <v>2.74</v>
      </c>
    </row>
    <row r="80" spans="1:29" x14ac:dyDescent="0.25">
      <c r="A80" s="80" t="s">
        <v>656</v>
      </c>
      <c r="B80" s="65">
        <v>4.7</v>
      </c>
      <c r="C80" s="68">
        <v>84</v>
      </c>
      <c r="D80" s="68">
        <v>123.1</v>
      </c>
      <c r="E80" s="68">
        <v>220.6</v>
      </c>
      <c r="F80" s="65">
        <v>52</v>
      </c>
      <c r="G80" s="65">
        <v>225000</v>
      </c>
      <c r="H80" s="81">
        <v>43600</v>
      </c>
      <c r="I80" s="65">
        <v>2.98</v>
      </c>
      <c r="J80" s="65">
        <v>3.09</v>
      </c>
      <c r="K80" s="68">
        <v>645</v>
      </c>
      <c r="L80" s="65">
        <v>269.89999999999998</v>
      </c>
      <c r="M80" s="65">
        <v>268.10000000000002</v>
      </c>
      <c r="N80" s="70">
        <v>9.5</v>
      </c>
      <c r="O80" s="65">
        <v>147.6</v>
      </c>
      <c r="P80" s="65">
        <v>149.1</v>
      </c>
      <c r="Q80" s="65">
        <v>112</v>
      </c>
      <c r="R80" s="65">
        <v>5.44</v>
      </c>
      <c r="S80" s="65">
        <v>26</v>
      </c>
      <c r="T80" s="65">
        <v>118</v>
      </c>
      <c r="U80" s="65">
        <v>49</v>
      </c>
      <c r="V80" s="65">
        <v>49.6</v>
      </c>
      <c r="W80" s="65">
        <v>0.71</v>
      </c>
      <c r="X80" s="82">
        <v>-450</v>
      </c>
      <c r="Y80" s="65">
        <v>6.49</v>
      </c>
      <c r="Z80" s="65">
        <v>13.18</v>
      </c>
      <c r="AA80" s="65">
        <v>1.9610000000000001</v>
      </c>
      <c r="AB80" s="68">
        <v>7620</v>
      </c>
      <c r="AC80" s="70">
        <v>2.4300000000000002</v>
      </c>
    </row>
    <row r="81" spans="1:29" x14ac:dyDescent="0.25">
      <c r="A81" s="80" t="s">
        <v>652</v>
      </c>
      <c r="B81" s="65">
        <v>4.7</v>
      </c>
      <c r="C81" s="68">
        <v>67</v>
      </c>
      <c r="D81" s="68">
        <v>71.599999999999994</v>
      </c>
      <c r="E81" s="68">
        <v>400</v>
      </c>
      <c r="F81" s="65">
        <v>44</v>
      </c>
      <c r="G81" s="65">
        <v>221000</v>
      </c>
      <c r="H81" s="81">
        <v>43200</v>
      </c>
      <c r="I81" s="65">
        <v>3.19</v>
      </c>
      <c r="J81" s="65">
        <v>2.97</v>
      </c>
      <c r="K81" s="68">
        <v>2210</v>
      </c>
      <c r="L81" s="65">
        <v>287.8</v>
      </c>
      <c r="M81" s="65">
        <v>285.89999999999998</v>
      </c>
      <c r="N81" s="70">
        <v>12.5</v>
      </c>
      <c r="O81" s="65">
        <v>188</v>
      </c>
      <c r="P81" s="65">
        <v>183</v>
      </c>
      <c r="Q81" s="65">
        <v>111.5</v>
      </c>
      <c r="R81" s="65">
        <v>5.22</v>
      </c>
      <c r="S81" s="65">
        <v>12.55</v>
      </c>
      <c r="T81" s="65">
        <v>151</v>
      </c>
      <c r="U81" s="65">
        <v>52</v>
      </c>
      <c r="V81" s="65">
        <v>53</v>
      </c>
      <c r="W81" s="65">
        <v>7.1</v>
      </c>
      <c r="X81" s="65">
        <v>7.0000000000000007E-2</v>
      </c>
      <c r="Y81" s="65">
        <v>7.07</v>
      </c>
      <c r="Z81" s="65">
        <v>7.36</v>
      </c>
      <c r="AA81" s="65">
        <v>1.92</v>
      </c>
      <c r="AB81" s="68">
        <v>10180</v>
      </c>
      <c r="AC81" s="70">
        <v>2.37</v>
      </c>
    </row>
    <row r="82" spans="1:29" x14ac:dyDescent="0.25">
      <c r="A82" s="80" t="s">
        <v>653</v>
      </c>
      <c r="B82" s="65">
        <v>4.95</v>
      </c>
      <c r="C82" s="68">
        <v>68</v>
      </c>
      <c r="D82" s="68">
        <v>91.3</v>
      </c>
      <c r="E82" s="68">
        <v>376</v>
      </c>
      <c r="F82" s="65">
        <v>51</v>
      </c>
      <c r="G82" s="65">
        <v>217300</v>
      </c>
      <c r="H82" s="81">
        <v>43700</v>
      </c>
      <c r="I82" s="65">
        <v>3.1</v>
      </c>
      <c r="J82" s="65">
        <v>3.4</v>
      </c>
      <c r="K82" s="68">
        <v>2080</v>
      </c>
      <c r="L82" s="65">
        <v>273.2</v>
      </c>
      <c r="M82" s="65">
        <v>276.10000000000002</v>
      </c>
      <c r="N82" s="70">
        <v>9.6999999999999993</v>
      </c>
      <c r="O82" s="65">
        <v>170.5</v>
      </c>
      <c r="P82" s="65">
        <v>168.6</v>
      </c>
      <c r="Q82" s="65">
        <v>132.69999999999999</v>
      </c>
      <c r="R82" s="65">
        <v>5.48</v>
      </c>
      <c r="S82" s="65">
        <v>14.7</v>
      </c>
      <c r="T82" s="65">
        <v>84.5</v>
      </c>
      <c r="U82" s="65">
        <v>67</v>
      </c>
      <c r="V82" s="65">
        <v>68</v>
      </c>
      <c r="W82" s="65">
        <v>2.2999999999999998</v>
      </c>
      <c r="X82" s="65">
        <v>8.8999999999999999E-3</v>
      </c>
      <c r="Y82" s="65">
        <v>8.9</v>
      </c>
      <c r="Z82" s="65">
        <v>9.49</v>
      </c>
      <c r="AA82" s="65">
        <v>1.8180000000000001</v>
      </c>
      <c r="AB82" s="68">
        <v>10120</v>
      </c>
      <c r="AC82" s="70">
        <v>2.71</v>
      </c>
    </row>
    <row r="83" spans="1:29" x14ac:dyDescent="0.25">
      <c r="A83" s="52" t="s">
        <v>453</v>
      </c>
      <c r="B83" s="71">
        <f t="shared" ref="B83:N83" si="30">MEDIAN(B72:B82)</f>
        <v>4.54</v>
      </c>
      <c r="C83" s="83">
        <f t="shared" si="30"/>
        <v>84</v>
      </c>
      <c r="D83" s="83">
        <f t="shared" si="30"/>
        <v>119.6</v>
      </c>
      <c r="E83" s="83">
        <f t="shared" si="30"/>
        <v>275</v>
      </c>
      <c r="F83" s="71">
        <f t="shared" si="30"/>
        <v>52</v>
      </c>
      <c r="G83" s="71">
        <f t="shared" si="30"/>
        <v>219400</v>
      </c>
      <c r="H83" s="84">
        <f t="shared" si="30"/>
        <v>43700</v>
      </c>
      <c r="I83" s="71">
        <f t="shared" si="30"/>
        <v>3.15</v>
      </c>
      <c r="J83" s="71">
        <f t="shared" si="30"/>
        <v>2.97</v>
      </c>
      <c r="K83" s="71">
        <f t="shared" si="30"/>
        <v>1153</v>
      </c>
      <c r="L83" s="71">
        <f t="shared" si="30"/>
        <v>284</v>
      </c>
      <c r="M83" s="71">
        <f t="shared" si="30"/>
        <v>275</v>
      </c>
      <c r="N83" s="72">
        <f t="shared" si="30"/>
        <v>12.5</v>
      </c>
      <c r="O83" s="71">
        <f t="shared" ref="O83:AC83" si="31">MEDIAN(O72:O82)</f>
        <v>168</v>
      </c>
      <c r="P83" s="71">
        <f t="shared" si="31"/>
        <v>165.8</v>
      </c>
      <c r="Q83" s="71">
        <f t="shared" si="31"/>
        <v>132.6</v>
      </c>
      <c r="R83" s="71">
        <f t="shared" si="31"/>
        <v>5.44</v>
      </c>
      <c r="S83" s="71">
        <f t="shared" si="31"/>
        <v>15.8</v>
      </c>
      <c r="T83" s="71">
        <f t="shared" si="31"/>
        <v>97</v>
      </c>
      <c r="U83" s="71">
        <f t="shared" si="31"/>
        <v>52</v>
      </c>
      <c r="V83" s="71">
        <f t="shared" si="31"/>
        <v>52</v>
      </c>
      <c r="W83" s="71">
        <f t="shared" si="31"/>
        <v>0.97</v>
      </c>
      <c r="X83" s="71">
        <f t="shared" si="31"/>
        <v>7.0000000000000007E-2</v>
      </c>
      <c r="Y83" s="71">
        <f t="shared" si="31"/>
        <v>6.9</v>
      </c>
      <c r="Z83" s="71">
        <f t="shared" si="31"/>
        <v>13.6</v>
      </c>
      <c r="AA83" s="71">
        <f t="shared" si="31"/>
        <v>1.98</v>
      </c>
      <c r="AB83" s="83">
        <f t="shared" si="31"/>
        <v>7620</v>
      </c>
      <c r="AC83" s="72">
        <f t="shared" si="31"/>
        <v>2.74</v>
      </c>
    </row>
    <row r="84" spans="1:29" x14ac:dyDescent="0.25">
      <c r="A84" s="52" t="s">
        <v>643</v>
      </c>
      <c r="B84" s="71">
        <f t="shared" ref="B84:N84" si="32">STDEVA(B72:B82)</f>
        <v>0.43573553280109562</v>
      </c>
      <c r="C84" s="83">
        <f t="shared" si="32"/>
        <v>47.452427852438809</v>
      </c>
      <c r="D84" s="83">
        <f t="shared" si="32"/>
        <v>26.359138487784207</v>
      </c>
      <c r="E84" s="83">
        <f t="shared" si="32"/>
        <v>72.970036191701283</v>
      </c>
      <c r="F84" s="71">
        <f t="shared" si="32"/>
        <v>47.400038358250683</v>
      </c>
      <c r="G84" s="71">
        <f t="shared" si="32"/>
        <v>4195.4954198737742</v>
      </c>
      <c r="H84" s="84">
        <f t="shared" si="32"/>
        <v>881.01181500693747</v>
      </c>
      <c r="I84" s="71">
        <f t="shared" si="32"/>
        <v>0.40973383821917175</v>
      </c>
      <c r="J84" s="71">
        <f t="shared" si="32"/>
        <v>0.31046592552016639</v>
      </c>
      <c r="K84" s="71">
        <f t="shared" si="32"/>
        <v>514.70581182581634</v>
      </c>
      <c r="L84" s="71">
        <f t="shared" si="32"/>
        <v>19.29432323485095</v>
      </c>
      <c r="M84" s="71">
        <f t="shared" si="32"/>
        <v>20.072908019607826</v>
      </c>
      <c r="N84" s="72">
        <f t="shared" si="32"/>
        <v>9.6253642197911891</v>
      </c>
      <c r="O84" s="71">
        <f t="shared" ref="O84:AC84" si="33">STDEVA(O72:O82)</f>
        <v>22.461045065948134</v>
      </c>
      <c r="P84" s="71">
        <f t="shared" si="33"/>
        <v>20.38074849192051</v>
      </c>
      <c r="Q84" s="71">
        <f t="shared" si="33"/>
        <v>18.991543572672715</v>
      </c>
      <c r="R84" s="71">
        <f t="shared" si="33"/>
        <v>0.24053349795062559</v>
      </c>
      <c r="S84" s="71">
        <f t="shared" si="33"/>
        <v>3.8185135137308972</v>
      </c>
      <c r="T84" s="71">
        <f t="shared" si="33"/>
        <v>26.509638041491758</v>
      </c>
      <c r="U84" s="71">
        <f t="shared" si="33"/>
        <v>13.831709287654263</v>
      </c>
      <c r="V84" s="71">
        <f t="shared" si="33"/>
        <v>13.73552130261336</v>
      </c>
      <c r="W84" s="71">
        <f t="shared" si="33"/>
        <v>2.196267080960121</v>
      </c>
      <c r="X84" s="71">
        <f t="shared" si="33"/>
        <v>249.27654394011887</v>
      </c>
      <c r="Y84" s="71">
        <f t="shared" si="33"/>
        <v>0.77387689883175226</v>
      </c>
      <c r="Z84" s="71">
        <f t="shared" si="33"/>
        <v>14.67556131805526</v>
      </c>
      <c r="AA84" s="71">
        <f t="shared" si="33"/>
        <v>0.25382130435693318</v>
      </c>
      <c r="AB84" s="83">
        <f t="shared" si="33"/>
        <v>1052.2486743765824</v>
      </c>
      <c r="AC84" s="72">
        <f t="shared" si="33"/>
        <v>0.50591231723221619</v>
      </c>
    </row>
    <row r="85" spans="1:29" x14ac:dyDescent="0.25">
      <c r="A85" s="52" t="s">
        <v>657</v>
      </c>
      <c r="B85" s="71">
        <f t="shared" ref="B85:N85" si="34">(B84/B83)*100</f>
        <v>9.5976989603765546</v>
      </c>
      <c r="C85" s="83">
        <f t="shared" si="34"/>
        <v>56.490985538617636</v>
      </c>
      <c r="D85" s="83">
        <f t="shared" si="34"/>
        <v>22.039413451324588</v>
      </c>
      <c r="E85" s="83">
        <f t="shared" si="34"/>
        <v>26.534558615164105</v>
      </c>
      <c r="F85" s="71">
        <f t="shared" si="34"/>
        <v>91.153919919712862</v>
      </c>
      <c r="G85" s="71">
        <f t="shared" si="34"/>
        <v>1.9122586234611549</v>
      </c>
      <c r="H85" s="84">
        <f t="shared" si="34"/>
        <v>2.0160453432653029</v>
      </c>
      <c r="I85" s="71">
        <f t="shared" si="34"/>
        <v>13.007423435529262</v>
      </c>
      <c r="J85" s="71">
        <f t="shared" si="34"/>
        <v>10.453398165662167</v>
      </c>
      <c r="K85" s="71">
        <f t="shared" si="34"/>
        <v>44.640573445430732</v>
      </c>
      <c r="L85" s="71">
        <f t="shared" si="34"/>
        <v>6.7937757869193485</v>
      </c>
      <c r="M85" s="71">
        <f t="shared" si="34"/>
        <v>7.2992392798573915</v>
      </c>
      <c r="N85" s="72">
        <f t="shared" si="34"/>
        <v>77.002913758329512</v>
      </c>
      <c r="O85" s="71">
        <f t="shared" ref="O85:AC85" si="35">(O84/O83)*100</f>
        <v>13.369669682111985</v>
      </c>
      <c r="P85" s="71">
        <f t="shared" si="35"/>
        <v>12.292369416116108</v>
      </c>
      <c r="Q85" s="71">
        <f t="shared" si="35"/>
        <v>14.322431050281082</v>
      </c>
      <c r="R85" s="71">
        <f t="shared" si="35"/>
        <v>4.421571653504146</v>
      </c>
      <c r="S85" s="71">
        <f t="shared" si="35"/>
        <v>24.167807048929728</v>
      </c>
      <c r="T85" s="71">
        <f t="shared" si="35"/>
        <v>27.329523754115215</v>
      </c>
      <c r="U85" s="71">
        <f t="shared" si="35"/>
        <v>26.599440937796658</v>
      </c>
      <c r="V85" s="71">
        <f t="shared" si="35"/>
        <v>26.414464043487229</v>
      </c>
      <c r="W85" s="71">
        <f t="shared" si="35"/>
        <v>226.4192866969197</v>
      </c>
      <c r="X85" s="71">
        <f t="shared" si="35"/>
        <v>356109.34848588408</v>
      </c>
      <c r="Y85" s="71">
        <f t="shared" si="35"/>
        <v>11.215607229445684</v>
      </c>
      <c r="Z85" s="71">
        <f t="shared" si="35"/>
        <v>107.90853910334749</v>
      </c>
      <c r="AA85" s="71">
        <f t="shared" si="35"/>
        <v>12.819257795804706</v>
      </c>
      <c r="AB85" s="83">
        <f t="shared" si="35"/>
        <v>13.809037721477461</v>
      </c>
      <c r="AC85" s="72">
        <f t="shared" si="35"/>
        <v>18.463953183657527</v>
      </c>
    </row>
    <row r="86" spans="1:29" x14ac:dyDescent="0.25">
      <c r="A86" s="52" t="s">
        <v>644</v>
      </c>
      <c r="B86" s="71">
        <f t="shared" ref="B86:N86" si="36">B68-B83</f>
        <v>-0.54</v>
      </c>
      <c r="C86" s="83">
        <f t="shared" si="36"/>
        <v>0.90000000000000568</v>
      </c>
      <c r="D86" s="83">
        <f t="shared" si="36"/>
        <v>-23.599999999999994</v>
      </c>
      <c r="E86" s="83">
        <f t="shared" si="36"/>
        <v>26</v>
      </c>
      <c r="F86" s="71">
        <f t="shared" si="36"/>
        <v>-44.730000000000004</v>
      </c>
      <c r="G86" s="71">
        <f t="shared" si="36"/>
        <v>11300</v>
      </c>
      <c r="H86" s="84">
        <f t="shared" si="36"/>
        <v>-13500</v>
      </c>
      <c r="I86" s="71">
        <f t="shared" si="36"/>
        <v>-0.14999999999999991</v>
      </c>
      <c r="J86" s="71">
        <f t="shared" si="36"/>
        <v>-1.9700000000000002</v>
      </c>
      <c r="K86" s="71">
        <f t="shared" si="36"/>
        <v>-143</v>
      </c>
      <c r="L86" s="71">
        <f t="shared" si="36"/>
        <v>20</v>
      </c>
      <c r="M86" s="71">
        <f t="shared" si="36"/>
        <v>29</v>
      </c>
      <c r="N86" s="72">
        <f t="shared" si="36"/>
        <v>3.6000000000000014</v>
      </c>
      <c r="O86" s="71">
        <f t="shared" ref="O86:W86" si="37">O68-O83</f>
        <v>37.199999999999989</v>
      </c>
      <c r="P86" s="71">
        <f t="shared" si="37"/>
        <v>39.399999999999977</v>
      </c>
      <c r="Q86" s="71">
        <f t="shared" si="37"/>
        <v>-58.399999999999991</v>
      </c>
      <c r="R86" s="71">
        <f t="shared" si="37"/>
        <v>0.55999999999999961</v>
      </c>
      <c r="S86" s="71">
        <f t="shared" si="37"/>
        <v>-2.1000000000000014</v>
      </c>
      <c r="T86" s="71">
        <f t="shared" si="37"/>
        <v>7</v>
      </c>
      <c r="U86" s="71">
        <f t="shared" si="37"/>
        <v>9.7999999999999972</v>
      </c>
      <c r="V86" s="71">
        <f t="shared" si="37"/>
        <v>9.7999999999999972</v>
      </c>
      <c r="W86" s="71">
        <f t="shared" si="37"/>
        <v>-0.56999999999999995</v>
      </c>
      <c r="X86" s="71" t="s">
        <v>571</v>
      </c>
      <c r="Y86" s="71">
        <f>Y68-Y83</f>
        <v>13.37</v>
      </c>
      <c r="Z86" s="71">
        <f>Z68-Z83</f>
        <v>-3.1999999999999993</v>
      </c>
      <c r="AA86" s="71">
        <f>AA68-AA83</f>
        <v>0.37999999999999989</v>
      </c>
      <c r="AB86" s="83">
        <f>AB68-AB83</f>
        <v>-590</v>
      </c>
      <c r="AC86" s="72">
        <f>AC68-AC83</f>
        <v>0.25999999999999979</v>
      </c>
    </row>
    <row r="87" spans="1:29" x14ac:dyDescent="0.25">
      <c r="A87" s="55" t="s">
        <v>645</v>
      </c>
      <c r="B87" s="73">
        <f t="shared" ref="B87:N87" si="38">ABS(B86)*100/B68</f>
        <v>13.5</v>
      </c>
      <c r="C87" s="85">
        <f t="shared" si="38"/>
        <v>1.0600706713780985</v>
      </c>
      <c r="D87" s="85">
        <f t="shared" si="38"/>
        <v>24.583333333333329</v>
      </c>
      <c r="E87" s="85">
        <f t="shared" si="38"/>
        <v>8.6378737541528245</v>
      </c>
      <c r="F87" s="73">
        <f t="shared" si="38"/>
        <v>615.26822558459423</v>
      </c>
      <c r="G87" s="73">
        <f t="shared" si="38"/>
        <v>4.8981361074989165</v>
      </c>
      <c r="H87" s="86">
        <f t="shared" si="38"/>
        <v>44.701986754966889</v>
      </c>
      <c r="I87" s="73">
        <f t="shared" si="38"/>
        <v>4.9999999999999973</v>
      </c>
      <c r="J87" s="73">
        <f t="shared" si="38"/>
        <v>197.00000000000003</v>
      </c>
      <c r="K87" s="73">
        <f t="shared" si="38"/>
        <v>14.158415841584159</v>
      </c>
      <c r="L87" s="73">
        <f t="shared" si="38"/>
        <v>6.5789473684210522</v>
      </c>
      <c r="M87" s="73">
        <f t="shared" si="38"/>
        <v>9.5394736842105257</v>
      </c>
      <c r="N87" s="74">
        <f t="shared" si="38"/>
        <v>22.360248447204974</v>
      </c>
      <c r="O87" s="73">
        <f t="shared" ref="O87:W87" si="39">ABS(O86)*100/O68</f>
        <v>18.12865497076023</v>
      </c>
      <c r="P87" s="73">
        <f t="shared" si="39"/>
        <v>19.200779727095508</v>
      </c>
      <c r="Q87" s="73">
        <f t="shared" si="39"/>
        <v>78.706199460916423</v>
      </c>
      <c r="R87" s="73">
        <f t="shared" si="39"/>
        <v>9.3333333333333268</v>
      </c>
      <c r="S87" s="73">
        <f t="shared" si="39"/>
        <v>15.328467153284683</v>
      </c>
      <c r="T87" s="73">
        <f t="shared" si="39"/>
        <v>6.7307692307692308</v>
      </c>
      <c r="U87" s="73">
        <f t="shared" si="39"/>
        <v>15.857605177993525</v>
      </c>
      <c r="V87" s="73">
        <f t="shared" si="39"/>
        <v>15.857605177993525</v>
      </c>
      <c r="W87" s="73">
        <f t="shared" si="39"/>
        <v>142.49999999999997</v>
      </c>
      <c r="X87" s="73" t="s">
        <v>571</v>
      </c>
      <c r="Y87" s="73">
        <f>ABS(Y86)*100/Y68</f>
        <v>65.959546127281698</v>
      </c>
      <c r="Z87" s="73">
        <f>ABS(Z86)*100/Z68</f>
        <v>30.769230769230763</v>
      </c>
      <c r="AA87" s="73">
        <f>ABS(AA86)*100/AA68</f>
        <v>16.101694915254232</v>
      </c>
      <c r="AB87" s="85">
        <f>ABS(AB86)*100/AB68</f>
        <v>8.3926031294452343</v>
      </c>
      <c r="AC87" s="74">
        <f>ABS(AC86)*100/AC68</f>
        <v>8.666666666666659</v>
      </c>
    </row>
    <row r="90" spans="1:29" x14ac:dyDescent="0.25">
      <c r="A90" s="87" t="s">
        <v>658</v>
      </c>
    </row>
    <row r="91" spans="1:29" x14ac:dyDescent="0.25">
      <c r="A91" s="89" t="s">
        <v>659</v>
      </c>
    </row>
    <row r="92" spans="1:29" x14ac:dyDescent="0.25">
      <c r="A92" s="88"/>
    </row>
  </sheetData>
  <conditionalFormatting sqref="B33:AC33">
    <cfRule type="cellIs" dxfId="2" priority="3" operator="greaterThan">
      <formula>15</formula>
    </cfRule>
  </conditionalFormatting>
  <conditionalFormatting sqref="B61:AC61">
    <cfRule type="cellIs" dxfId="1" priority="2" operator="greaterThan">
      <formula>15</formula>
    </cfRule>
  </conditionalFormatting>
  <conditionalFormatting sqref="B87:AC87">
    <cfRule type="cellIs" dxfId="0" priority="1" operator="greaterThan">
      <formula>15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3D1A4-3BE4-4B02-A5E6-CBF8F32B8BF2}">
  <sheetPr codeName="Feuil1"/>
  <dimension ref="A1:AM325"/>
  <sheetViews>
    <sheetView tabSelected="1" zoomScale="85" zoomScaleNormal="85" workbookViewId="0">
      <pane ySplit="2" topLeftCell="A3" activePane="bottomLeft" state="frozen"/>
      <selection pane="bottomLeft" activeCell="D326" sqref="D326"/>
    </sheetView>
  </sheetViews>
  <sheetFormatPr baseColWidth="10" defaultColWidth="11.5703125" defaultRowHeight="12" x14ac:dyDescent="0.2"/>
  <cols>
    <col min="1" max="1" width="16.28515625" style="8" bestFit="1" customWidth="1"/>
    <col min="2" max="2" width="23.7109375" style="8" bestFit="1" customWidth="1"/>
    <col min="3" max="3" width="11.140625" style="8" customWidth="1"/>
    <col min="4" max="4" width="10.85546875" style="8" bestFit="1" customWidth="1"/>
    <col min="5" max="5" width="18.28515625" style="8" customWidth="1"/>
    <col min="6" max="6" width="17.7109375" style="8" customWidth="1"/>
    <col min="7" max="7" width="18.42578125" style="8" customWidth="1"/>
    <col min="8" max="8" width="22.5703125" style="8" customWidth="1"/>
    <col min="9" max="10" width="18.42578125" style="8" customWidth="1"/>
    <col min="11" max="11" width="15.42578125" style="8" bestFit="1" customWidth="1"/>
    <col min="12" max="12" width="49.140625" style="8" bestFit="1" customWidth="1"/>
    <col min="13" max="13" width="15.140625" style="8" bestFit="1" customWidth="1"/>
    <col min="14" max="16" width="11.5703125" style="8"/>
    <col min="17" max="17" width="12.28515625" style="8" bestFit="1" customWidth="1"/>
    <col min="18" max="18" width="14.5703125" style="8" customWidth="1"/>
    <col min="19" max="19" width="16.5703125" style="8" customWidth="1"/>
    <col min="20" max="20" width="16.85546875" style="8" customWidth="1"/>
    <col min="21" max="21" width="11.5703125" style="8"/>
    <col min="22" max="22" width="16" style="8" bestFit="1" customWidth="1"/>
    <col min="23" max="23" width="16.5703125" style="8" bestFit="1" customWidth="1"/>
    <col min="24" max="24" width="16.28515625" style="8" bestFit="1" customWidth="1"/>
    <col min="25" max="25" width="15.28515625" style="8" customWidth="1"/>
    <col min="26" max="26" width="11.5703125" style="8"/>
    <col min="27" max="27" width="17.85546875" style="8" bestFit="1" customWidth="1"/>
    <col min="28" max="28" width="11.5703125" style="8"/>
    <col min="29" max="29" width="16" style="8" bestFit="1" customWidth="1"/>
    <col min="30" max="30" width="17" style="8" bestFit="1" customWidth="1"/>
    <col min="31" max="33" width="11.5703125" style="8"/>
    <col min="34" max="34" width="17.5703125" style="8" bestFit="1" customWidth="1"/>
    <col min="35" max="35" width="17.85546875" style="8" customWidth="1"/>
    <col min="36" max="36" width="17.85546875" style="8" bestFit="1" customWidth="1"/>
    <col min="37" max="37" width="17.28515625" style="8" bestFit="1" customWidth="1"/>
    <col min="38" max="38" width="12.7109375" style="8" customWidth="1"/>
    <col min="39" max="39" width="17.85546875" style="8" bestFit="1" customWidth="1"/>
    <col min="40" max="16384" width="11.5703125" style="8"/>
  </cols>
  <sheetData>
    <row r="1" spans="1:39" s="20" customFormat="1" ht="12.75" x14ac:dyDescent="0.2">
      <c r="A1" s="19" t="s">
        <v>586</v>
      </c>
      <c r="H1" s="21"/>
      <c r="L1" s="21"/>
    </row>
    <row r="2" spans="1:39" s="3" customFormat="1" x14ac:dyDescent="0.2">
      <c r="A2" s="3" t="s">
        <v>578</v>
      </c>
      <c r="B2" s="3" t="s">
        <v>579</v>
      </c>
      <c r="C2" s="3" t="s">
        <v>580</v>
      </c>
      <c r="D2" s="3" t="s">
        <v>284</v>
      </c>
      <c r="E2" s="4" t="s">
        <v>357</v>
      </c>
      <c r="F2" s="4" t="s">
        <v>401</v>
      </c>
      <c r="G2" s="4" t="s">
        <v>524</v>
      </c>
      <c r="H2" s="3" t="s">
        <v>533</v>
      </c>
      <c r="I2" s="3" t="s">
        <v>354</v>
      </c>
      <c r="J2" s="3" t="s">
        <v>355</v>
      </c>
      <c r="K2" s="3" t="s">
        <v>545</v>
      </c>
      <c r="L2" s="3" t="s">
        <v>356</v>
      </c>
      <c r="M2" s="4" t="s">
        <v>424</v>
      </c>
      <c r="N2" s="4" t="s">
        <v>425</v>
      </c>
      <c r="O2" s="4" t="s">
        <v>426</v>
      </c>
      <c r="P2" s="4" t="s">
        <v>427</v>
      </c>
      <c r="Q2" s="4" t="s">
        <v>428</v>
      </c>
      <c r="R2" s="4" t="s">
        <v>429</v>
      </c>
      <c r="S2" s="4" t="s">
        <v>430</v>
      </c>
      <c r="T2" s="4" t="s">
        <v>431</v>
      </c>
      <c r="U2" s="4" t="s">
        <v>432</v>
      </c>
      <c r="V2" s="4" t="s">
        <v>433</v>
      </c>
      <c r="W2" s="4" t="s">
        <v>434</v>
      </c>
      <c r="X2" s="4" t="s">
        <v>435</v>
      </c>
      <c r="Y2" s="4" t="s">
        <v>436</v>
      </c>
      <c r="Z2" s="4" t="s">
        <v>437</v>
      </c>
      <c r="AA2" s="4" t="s">
        <v>438</v>
      </c>
      <c r="AB2" s="4" t="s">
        <v>439</v>
      </c>
      <c r="AC2" s="4" t="s">
        <v>440</v>
      </c>
      <c r="AD2" s="4" t="s">
        <v>441</v>
      </c>
      <c r="AE2" s="4" t="s">
        <v>442</v>
      </c>
      <c r="AF2" s="4" t="s">
        <v>443</v>
      </c>
      <c r="AG2" s="4" t="s">
        <v>444</v>
      </c>
      <c r="AH2" s="4" t="s">
        <v>445</v>
      </c>
      <c r="AI2" s="4" t="s">
        <v>446</v>
      </c>
      <c r="AJ2" s="4" t="s">
        <v>447</v>
      </c>
      <c r="AK2" s="4" t="s">
        <v>448</v>
      </c>
      <c r="AL2" s="4" t="s">
        <v>449</v>
      </c>
      <c r="AM2" s="4" t="s">
        <v>450</v>
      </c>
    </row>
    <row r="3" spans="1:39" s="16" customFormat="1" x14ac:dyDescent="0.2">
      <c r="A3" s="17"/>
      <c r="B3" s="16" t="s">
        <v>585</v>
      </c>
      <c r="C3" s="16" t="s">
        <v>454</v>
      </c>
      <c r="M3" s="18">
        <v>525.43428874999995</v>
      </c>
      <c r="N3" s="18">
        <v>0.12540570000000001</v>
      </c>
      <c r="O3" s="18">
        <v>2.2743624749999997E-2</v>
      </c>
      <c r="P3" s="18">
        <v>0.19289970875000001</v>
      </c>
      <c r="Q3" s="18">
        <v>0.34305487999999995</v>
      </c>
      <c r="R3" s="18">
        <v>0.63601265000000007</v>
      </c>
      <c r="S3" s="18">
        <v>0.84692953625</v>
      </c>
      <c r="T3" s="18">
        <v>6.4785729749999987</v>
      </c>
      <c r="U3" s="18">
        <v>0.69543488875000004</v>
      </c>
      <c r="V3" s="18">
        <v>4.5383387174999998E-2</v>
      </c>
      <c r="W3" s="18">
        <v>2.3760749249999998E-2</v>
      </c>
      <c r="X3" s="18">
        <v>0.52911057500000003</v>
      </c>
      <c r="Y3" s="18">
        <v>0.64431018749999991</v>
      </c>
      <c r="Z3" s="18">
        <v>2.705928225E-2</v>
      </c>
      <c r="AA3" s="18">
        <v>3.2744110499999993E-2</v>
      </c>
      <c r="AB3" s="18">
        <v>3.0660157499999997E-2</v>
      </c>
      <c r="AC3" s="18">
        <v>1.4469811474999998E-2</v>
      </c>
      <c r="AD3" s="18">
        <v>3.3273939999999995E-2</v>
      </c>
      <c r="AE3" s="18">
        <v>1.8229445499999997E-2</v>
      </c>
      <c r="AF3" s="18">
        <v>4.539474537499999E-2</v>
      </c>
      <c r="AG3" s="18">
        <v>2.2090535250000001E-2</v>
      </c>
      <c r="AH3" s="18">
        <v>7.3899521499999994E-3</v>
      </c>
      <c r="AI3" s="18">
        <v>1.03963839E-2</v>
      </c>
      <c r="AJ3" s="18">
        <v>0.186559435</v>
      </c>
      <c r="AK3" s="18">
        <v>3.9078026749999996E-3</v>
      </c>
      <c r="AL3" s="18">
        <v>1.4266247500000001E-2</v>
      </c>
      <c r="AM3" s="18">
        <v>6.9689772249999999E-3</v>
      </c>
    </row>
    <row r="4" spans="1:39" s="1" customFormat="1" x14ac:dyDescent="0.2">
      <c r="A4" s="5">
        <v>43871</v>
      </c>
      <c r="B4" s="1" t="s">
        <v>4</v>
      </c>
      <c r="C4" s="1" t="s">
        <v>305</v>
      </c>
      <c r="D4" s="1">
        <v>46.55</v>
      </c>
      <c r="E4" s="2" t="s">
        <v>375</v>
      </c>
      <c r="F4" s="1" t="s">
        <v>409</v>
      </c>
      <c r="G4" s="1" t="s">
        <v>527</v>
      </c>
      <c r="H4" s="2" t="s">
        <v>313</v>
      </c>
      <c r="I4" s="1" t="s">
        <v>540</v>
      </c>
      <c r="J4" s="1" t="s">
        <v>543</v>
      </c>
      <c r="K4" s="1" t="s">
        <v>337</v>
      </c>
      <c r="L4" s="2"/>
      <c r="M4" s="11">
        <v>626097.5</v>
      </c>
      <c r="N4" s="11">
        <v>2.6999</v>
      </c>
      <c r="O4" s="11">
        <v>0.47015499999999993</v>
      </c>
      <c r="P4" s="11">
        <v>3.4446999999999997</v>
      </c>
      <c r="Q4" s="11">
        <v>73.083500000000001</v>
      </c>
      <c r="R4" s="11">
        <v>163.39049999999997</v>
      </c>
      <c r="S4" s="11">
        <v>544.63499999999988</v>
      </c>
      <c r="T4" s="11">
        <v>316.53999999999996</v>
      </c>
      <c r="U4" s="11">
        <v>30.2575</v>
      </c>
      <c r="V4" s="11">
        <v>0.43291499999999994</v>
      </c>
      <c r="W4" s="11">
        <v>0.74480000000000002</v>
      </c>
      <c r="X4" s="11">
        <v>1494.2549999999999</v>
      </c>
      <c r="Y4" s="11">
        <v>12.289199999999999</v>
      </c>
      <c r="Z4" s="11">
        <v>0.97755000000000003</v>
      </c>
      <c r="AA4" s="11">
        <v>0.59118499999999996</v>
      </c>
      <c r="AB4" s="11">
        <v>0.25136999999999998</v>
      </c>
      <c r="AC4" s="11">
        <v>7.9134999999999997E-2</v>
      </c>
      <c r="AD4" s="11">
        <v>0.37240000000000001</v>
      </c>
      <c r="AE4" s="11">
        <v>0.30723</v>
      </c>
      <c r="AF4" s="11">
        <v>3.6308999999999996</v>
      </c>
      <c r="AG4" s="11">
        <v>6.0514999999999999</v>
      </c>
      <c r="AH4" s="11">
        <v>2.3052490999999998E-2</v>
      </c>
      <c r="AI4" s="11">
        <v>0.15826999999999999</v>
      </c>
      <c r="AJ4" s="11">
        <v>0.21077374499999996</v>
      </c>
      <c r="AK4" s="11">
        <v>9.7754999999999995E-2</v>
      </c>
      <c r="AL4" s="11">
        <v>26.068000000000001</v>
      </c>
      <c r="AM4" s="11">
        <v>16.804549999999999</v>
      </c>
    </row>
    <row r="5" spans="1:39" s="1" customFormat="1" x14ac:dyDescent="0.2">
      <c r="A5" s="5">
        <v>43871</v>
      </c>
      <c r="B5" s="1" t="s">
        <v>285</v>
      </c>
      <c r="C5" s="1" t="s">
        <v>305</v>
      </c>
      <c r="D5" s="1">
        <v>46.55</v>
      </c>
      <c r="E5" s="2" t="s">
        <v>375</v>
      </c>
      <c r="F5" s="1" t="s">
        <v>409</v>
      </c>
      <c r="G5" s="1" t="s">
        <v>527</v>
      </c>
      <c r="H5" s="2" t="s">
        <v>313</v>
      </c>
      <c r="I5" s="1" t="s">
        <v>540</v>
      </c>
      <c r="J5" s="1" t="s">
        <v>543</v>
      </c>
      <c r="K5" s="1" t="s">
        <v>337</v>
      </c>
      <c r="L5" s="2"/>
      <c r="M5" s="11">
        <v>631218</v>
      </c>
      <c r="N5" s="11">
        <v>1.3964999999999999</v>
      </c>
      <c r="O5" s="11">
        <v>0.30723</v>
      </c>
      <c r="P5" s="11">
        <v>1.3964999999999999</v>
      </c>
      <c r="Q5" s="11">
        <v>42.360500000000002</v>
      </c>
      <c r="R5" s="11">
        <v>216.923</v>
      </c>
      <c r="S5" s="11">
        <v>460.84499999999997</v>
      </c>
      <c r="T5" s="11">
        <v>265.33499999999998</v>
      </c>
      <c r="U5" s="11">
        <v>79.134999999999991</v>
      </c>
      <c r="V5" s="11">
        <v>0.37705499999999997</v>
      </c>
      <c r="W5" s="11">
        <v>0.358435</v>
      </c>
      <c r="X5" s="11">
        <v>796.005</v>
      </c>
      <c r="Y5" s="11">
        <v>16.897649999999999</v>
      </c>
      <c r="Z5" s="11">
        <v>2.2343999999999999</v>
      </c>
      <c r="AA5" s="11">
        <v>0.57256499999999999</v>
      </c>
      <c r="AB5" s="11">
        <v>0.14430499999999999</v>
      </c>
      <c r="AC5" s="11">
        <v>0.32584999999999997</v>
      </c>
      <c r="AD5" s="11">
        <v>0.20016499999999998</v>
      </c>
      <c r="AE5" s="11">
        <v>0.20947499999999997</v>
      </c>
      <c r="AF5" s="11">
        <v>6.5635499999999993</v>
      </c>
      <c r="AG5" s="11">
        <v>1.4430499999999999</v>
      </c>
      <c r="AH5" s="11">
        <v>0.93099999999999994</v>
      </c>
      <c r="AI5" s="11">
        <v>8.3789999999999989E-2</v>
      </c>
      <c r="AJ5" s="11">
        <v>0.21077374499999996</v>
      </c>
      <c r="AK5" s="11">
        <v>5.4928999999999999E-2</v>
      </c>
      <c r="AL5" s="11">
        <v>23.042249999999999</v>
      </c>
      <c r="AM5" s="11">
        <v>20.994049999999998</v>
      </c>
    </row>
    <row r="6" spans="1:39" s="1" customFormat="1" x14ac:dyDescent="0.2">
      <c r="A6" s="5">
        <v>43871</v>
      </c>
      <c r="B6" s="1" t="s">
        <v>5</v>
      </c>
      <c r="C6" s="1" t="s">
        <v>305</v>
      </c>
      <c r="D6" s="1">
        <v>46.55</v>
      </c>
      <c r="E6" s="2" t="s">
        <v>375</v>
      </c>
      <c r="F6" s="1" t="s">
        <v>409</v>
      </c>
      <c r="G6" s="1" t="s">
        <v>527</v>
      </c>
      <c r="H6" s="2" t="s">
        <v>313</v>
      </c>
      <c r="I6" s="1" t="s">
        <v>540</v>
      </c>
      <c r="J6" s="1" t="s">
        <v>543</v>
      </c>
      <c r="K6" s="1" t="s">
        <v>337</v>
      </c>
      <c r="L6" s="2"/>
      <c r="M6" s="11">
        <v>589323</v>
      </c>
      <c r="N6" s="11">
        <v>7.9600499999999998</v>
      </c>
      <c r="O6" s="11">
        <v>3.2585000000000002</v>
      </c>
      <c r="P6" s="11">
        <v>1.7223499999999998</v>
      </c>
      <c r="Q6" s="11">
        <v>395.67499999999995</v>
      </c>
      <c r="R6" s="11">
        <v>102.41</v>
      </c>
      <c r="S6" s="11">
        <v>414.29500000000002</v>
      </c>
      <c r="T6" s="11">
        <v>6377.3499999999995</v>
      </c>
      <c r="U6" s="11">
        <v>93.1</v>
      </c>
      <c r="V6" s="11">
        <v>1.4523599999999999</v>
      </c>
      <c r="W6" s="11">
        <v>0.5260149999999999</v>
      </c>
      <c r="X6" s="11">
        <v>332.36699999999996</v>
      </c>
      <c r="Y6" s="11">
        <v>9.5892999999999997</v>
      </c>
      <c r="Z6" s="11">
        <v>4.7480999999999991</v>
      </c>
      <c r="AA6" s="11">
        <v>7.7738500000000004</v>
      </c>
      <c r="AB6" s="11">
        <v>1.0706499999999999</v>
      </c>
      <c r="AC6" s="11">
        <v>1.3435028249999998E-2</v>
      </c>
      <c r="AD6" s="11">
        <v>4.3747689999999999E-2</v>
      </c>
      <c r="AE6" s="11">
        <v>0.31653999999999999</v>
      </c>
      <c r="AF6" s="11">
        <v>1.7223499999999998</v>
      </c>
      <c r="AG6" s="11">
        <v>0.42825999999999997</v>
      </c>
      <c r="AH6" s="11">
        <v>0.14430499999999999</v>
      </c>
      <c r="AI6" s="11">
        <v>0.27929999999999999</v>
      </c>
      <c r="AJ6" s="11">
        <v>0.21077374499999996</v>
      </c>
      <c r="AK6" s="11">
        <v>0.10241</v>
      </c>
      <c r="AL6" s="11">
        <v>44.082849999999993</v>
      </c>
      <c r="AM6" s="11">
        <v>57.209949999999999</v>
      </c>
    </row>
    <row r="7" spans="1:39" s="1" customFormat="1" x14ac:dyDescent="0.2">
      <c r="A7" s="5">
        <v>43871</v>
      </c>
      <c r="B7" s="1" t="s">
        <v>5</v>
      </c>
      <c r="C7" s="1" t="s">
        <v>305</v>
      </c>
      <c r="D7" s="1">
        <v>46.55</v>
      </c>
      <c r="E7" s="2" t="s">
        <v>375</v>
      </c>
      <c r="F7" s="1" t="s">
        <v>409</v>
      </c>
      <c r="G7" s="1" t="s">
        <v>527</v>
      </c>
      <c r="H7" s="2" t="s">
        <v>313</v>
      </c>
      <c r="I7" s="1" t="s">
        <v>537</v>
      </c>
      <c r="J7" s="1" t="s">
        <v>543</v>
      </c>
      <c r="L7" s="2" t="s">
        <v>559</v>
      </c>
      <c r="M7" s="11">
        <v>613529</v>
      </c>
      <c r="N7" s="11">
        <v>5.9118499999999994</v>
      </c>
      <c r="O7" s="11">
        <v>1.7688999999999999</v>
      </c>
      <c r="P7" s="11">
        <v>1.2568499999999998</v>
      </c>
      <c r="Q7" s="11">
        <v>146.63249999999999</v>
      </c>
      <c r="R7" s="11">
        <v>242.06</v>
      </c>
      <c r="S7" s="11">
        <v>344.46999999999997</v>
      </c>
      <c r="T7" s="11">
        <v>344.46999999999997</v>
      </c>
      <c r="U7" s="11">
        <v>51.204999999999998</v>
      </c>
      <c r="V7" s="11">
        <v>0.90772499999999989</v>
      </c>
      <c r="W7" s="11">
        <v>0.1862</v>
      </c>
      <c r="X7" s="11">
        <v>2620.7649999999999</v>
      </c>
      <c r="Y7" s="11">
        <v>83.789999999999992</v>
      </c>
      <c r="Z7" s="11">
        <v>8.5935955000000008E-2</v>
      </c>
      <c r="AA7" s="11">
        <v>2.8903360499999996E-2</v>
      </c>
      <c r="AB7" s="11">
        <v>3.7873079999999996E-2</v>
      </c>
      <c r="AC7" s="11">
        <v>1.3435028249999998E-2</v>
      </c>
      <c r="AD7" s="11">
        <v>4.3747689999999999E-2</v>
      </c>
      <c r="AE7" s="11">
        <v>0.34447</v>
      </c>
      <c r="AF7" s="11">
        <v>2.2343999999999999</v>
      </c>
      <c r="AG7" s="11">
        <v>1.9133213749999999E-2</v>
      </c>
      <c r="AH7" s="11">
        <v>2.4671499999999999E-2</v>
      </c>
      <c r="AI7" s="11">
        <v>0.33981499999999998</v>
      </c>
      <c r="AJ7" s="11">
        <v>0.21077374499999996</v>
      </c>
      <c r="AK7" s="11">
        <v>4.8373596249999991E-3</v>
      </c>
      <c r="AL7" s="11">
        <v>35.378</v>
      </c>
      <c r="AM7" s="11">
        <v>42.686349999999997</v>
      </c>
    </row>
    <row r="8" spans="1:39" s="1" customFormat="1" x14ac:dyDescent="0.2">
      <c r="A8" s="5">
        <v>43871</v>
      </c>
      <c r="B8" s="1" t="s">
        <v>6</v>
      </c>
      <c r="C8" s="1" t="s">
        <v>305</v>
      </c>
      <c r="D8" s="1">
        <v>46.55</v>
      </c>
      <c r="E8" s="2" t="s">
        <v>375</v>
      </c>
      <c r="F8" s="1" t="s">
        <v>409</v>
      </c>
      <c r="G8" s="1" t="s">
        <v>527</v>
      </c>
      <c r="H8" s="2" t="s">
        <v>317</v>
      </c>
      <c r="I8" s="1" t="s">
        <v>537</v>
      </c>
      <c r="J8" s="1" t="s">
        <v>543</v>
      </c>
      <c r="K8" s="1" t="s">
        <v>338</v>
      </c>
      <c r="L8" s="2" t="s">
        <v>546</v>
      </c>
      <c r="M8" s="11">
        <v>599564</v>
      </c>
      <c r="N8" s="11">
        <v>69.359499999999997</v>
      </c>
      <c r="O8" s="11">
        <v>9.2169000000000008</v>
      </c>
      <c r="P8" s="11">
        <v>0.27017619999999998</v>
      </c>
      <c r="Q8" s="11">
        <v>207.613</v>
      </c>
      <c r="R8" s="11">
        <v>619.11500000000001</v>
      </c>
      <c r="S8" s="11">
        <v>539.9799999999999</v>
      </c>
      <c r="T8" s="11">
        <v>1955.1</v>
      </c>
      <c r="U8" s="11">
        <v>37.24</v>
      </c>
      <c r="V8" s="11">
        <v>1.8619999999999999</v>
      </c>
      <c r="W8" s="11">
        <v>0.153615</v>
      </c>
      <c r="X8" s="11">
        <v>607.94299999999998</v>
      </c>
      <c r="Y8" s="11">
        <v>16.5718</v>
      </c>
      <c r="Z8" s="11">
        <v>0.25602499999999995</v>
      </c>
      <c r="AA8" s="11">
        <v>2.9792000000000001</v>
      </c>
      <c r="AB8" s="11">
        <v>0.5260149999999999</v>
      </c>
      <c r="AC8" s="11">
        <v>1.3435028249999998E-2</v>
      </c>
      <c r="AD8" s="11">
        <v>0.25602499999999995</v>
      </c>
      <c r="AE8" s="11">
        <v>0.40032999999999996</v>
      </c>
      <c r="AF8" s="11">
        <v>0.94496499999999983</v>
      </c>
      <c r="AG8" s="11">
        <v>0.48411999999999994</v>
      </c>
      <c r="AH8" s="11">
        <v>2.3052490999999998E-2</v>
      </c>
      <c r="AI8" s="11">
        <v>0.13499499999999998</v>
      </c>
      <c r="AJ8" s="11">
        <v>0.21077374499999996</v>
      </c>
      <c r="AK8" s="11">
        <v>0.110789</v>
      </c>
      <c r="AL8" s="11">
        <v>24.857700000000001</v>
      </c>
      <c r="AM8" s="11">
        <v>19.923399999999997</v>
      </c>
    </row>
    <row r="9" spans="1:39" s="1" customFormat="1" x14ac:dyDescent="0.2">
      <c r="A9" s="5">
        <v>43871</v>
      </c>
      <c r="B9" s="1" t="s">
        <v>7</v>
      </c>
      <c r="C9" s="1" t="s">
        <v>305</v>
      </c>
      <c r="D9" s="1">
        <v>46.55</v>
      </c>
      <c r="E9" s="2" t="s">
        <v>375</v>
      </c>
      <c r="F9" s="1" t="s">
        <v>409</v>
      </c>
      <c r="G9" s="1" t="s">
        <v>527</v>
      </c>
      <c r="H9" s="2" t="s">
        <v>317</v>
      </c>
      <c r="I9" s="1" t="s">
        <v>537</v>
      </c>
      <c r="J9" s="1" t="s">
        <v>543</v>
      </c>
      <c r="K9" s="1" t="s">
        <v>338</v>
      </c>
      <c r="L9" s="2" t="s">
        <v>546</v>
      </c>
      <c r="M9" s="11">
        <v>587926.5</v>
      </c>
      <c r="N9" s="11">
        <v>3118.85</v>
      </c>
      <c r="O9" s="11">
        <v>21.831949999999999</v>
      </c>
      <c r="P9" s="11">
        <v>3.4912499999999995</v>
      </c>
      <c r="Q9" s="11">
        <v>549.29</v>
      </c>
      <c r="R9" s="11">
        <v>182.94149999999999</v>
      </c>
      <c r="S9" s="11">
        <v>688.93999999999994</v>
      </c>
      <c r="T9" s="11">
        <v>884.44999999999993</v>
      </c>
      <c r="U9" s="11">
        <v>72.617999999999995</v>
      </c>
      <c r="V9" s="11">
        <v>5.2601499999999994</v>
      </c>
      <c r="W9" s="11">
        <v>3.5971512499999997E-2</v>
      </c>
      <c r="X9" s="11">
        <v>1470.98</v>
      </c>
      <c r="Y9" s="11">
        <v>15.6408</v>
      </c>
      <c r="Z9" s="11">
        <v>1.075305</v>
      </c>
      <c r="AA9" s="11">
        <v>2.02027</v>
      </c>
      <c r="AB9" s="11">
        <v>0.22809499999999999</v>
      </c>
      <c r="AC9" s="11">
        <v>0.55859999999999999</v>
      </c>
      <c r="AD9" s="11">
        <v>0.73548999999999998</v>
      </c>
      <c r="AE9" s="11">
        <v>0.44222499999999998</v>
      </c>
      <c r="AF9" s="11">
        <v>1.8061399999999999</v>
      </c>
      <c r="AG9" s="11">
        <v>10.241</v>
      </c>
      <c r="AH9" s="11">
        <v>0.13499499999999998</v>
      </c>
      <c r="AI9" s="11">
        <v>0.237405</v>
      </c>
      <c r="AJ9" s="11">
        <v>0.59118499999999996</v>
      </c>
      <c r="AK9" s="11">
        <v>7.1686999999999987E-2</v>
      </c>
      <c r="AL9" s="11">
        <v>65.635499999999993</v>
      </c>
      <c r="AM9" s="11">
        <v>43.617350000000002</v>
      </c>
    </row>
    <row r="10" spans="1:39" s="1" customFormat="1" x14ac:dyDescent="0.2">
      <c r="A10" s="5">
        <v>43871</v>
      </c>
      <c r="B10" s="1" t="s">
        <v>8</v>
      </c>
      <c r="C10" s="1" t="s">
        <v>305</v>
      </c>
      <c r="D10" s="1">
        <v>46.55</v>
      </c>
      <c r="E10" s="2" t="s">
        <v>375</v>
      </c>
      <c r="F10" s="1" t="s">
        <v>409</v>
      </c>
      <c r="G10" s="1" t="s">
        <v>527</v>
      </c>
      <c r="H10" s="2" t="s">
        <v>317</v>
      </c>
      <c r="I10" s="1" t="s">
        <v>537</v>
      </c>
      <c r="J10" s="1" t="s">
        <v>544</v>
      </c>
      <c r="L10" s="2" t="s">
        <v>559</v>
      </c>
      <c r="M10" s="11">
        <v>620977</v>
      </c>
      <c r="N10" s="11">
        <v>5.9584000000000001</v>
      </c>
      <c r="O10" s="11">
        <v>1.6013199999999999</v>
      </c>
      <c r="P10" s="11">
        <v>2.0481999999999996</v>
      </c>
      <c r="Q10" s="11">
        <v>823.93499999999995</v>
      </c>
      <c r="R10" s="11">
        <v>46.084499999999998</v>
      </c>
      <c r="S10" s="11">
        <v>861.17499999999995</v>
      </c>
      <c r="T10" s="11">
        <v>721.52499999999998</v>
      </c>
      <c r="U10" s="11">
        <v>30.2575</v>
      </c>
      <c r="V10" s="11">
        <v>9.5419353749999991E-2</v>
      </c>
      <c r="W10" s="11">
        <v>0.20947499999999997</v>
      </c>
      <c r="X10" s="11">
        <v>3118.85</v>
      </c>
      <c r="Y10" s="11">
        <v>21.55265</v>
      </c>
      <c r="Z10" s="11">
        <v>8.5935955000000008E-2</v>
      </c>
      <c r="AA10" s="11">
        <v>0.85186499999999998</v>
      </c>
      <c r="AB10" s="11">
        <v>0.5260149999999999</v>
      </c>
      <c r="AC10" s="11">
        <v>1.3435028249999998E-2</v>
      </c>
      <c r="AD10" s="11">
        <v>0.38636499999999996</v>
      </c>
      <c r="AE10" s="11">
        <v>0.60514999999999997</v>
      </c>
      <c r="AF10" s="11">
        <v>2.1087149999999997</v>
      </c>
      <c r="AG10" s="11">
        <v>2.5602499999999999</v>
      </c>
      <c r="AH10" s="11">
        <v>2.3052490999999998E-2</v>
      </c>
      <c r="AI10" s="11">
        <v>0.32119499999999995</v>
      </c>
      <c r="AJ10" s="11">
        <v>0.21077374499999996</v>
      </c>
      <c r="AK10" s="11">
        <v>8.0531499999999992E-2</v>
      </c>
      <c r="AL10" s="11">
        <v>42.826000000000001</v>
      </c>
      <c r="AM10" s="11">
        <v>23.042249999999999</v>
      </c>
    </row>
    <row r="11" spans="1:39" s="1" customFormat="1" x14ac:dyDescent="0.2">
      <c r="A11" s="5">
        <v>43871</v>
      </c>
      <c r="B11" s="1" t="s">
        <v>9</v>
      </c>
      <c r="C11" s="1" t="s">
        <v>305</v>
      </c>
      <c r="D11" s="1">
        <v>46.55</v>
      </c>
      <c r="E11" s="2" t="s">
        <v>375</v>
      </c>
      <c r="F11" s="1" t="s">
        <v>409</v>
      </c>
      <c r="G11" s="1" t="s">
        <v>527</v>
      </c>
      <c r="H11" s="2" t="s">
        <v>317</v>
      </c>
      <c r="I11" s="1" t="s">
        <v>538</v>
      </c>
      <c r="J11" s="1" t="s">
        <v>543</v>
      </c>
      <c r="L11" s="2" t="s">
        <v>559</v>
      </c>
      <c r="M11" s="11">
        <v>615391</v>
      </c>
      <c r="N11" s="11">
        <v>162.92499999999998</v>
      </c>
      <c r="O11" s="11">
        <v>2.4671499999999997</v>
      </c>
      <c r="P11" s="11">
        <v>0.27017619999999998</v>
      </c>
      <c r="Q11" s="11">
        <v>123.82299999999999</v>
      </c>
      <c r="R11" s="11">
        <v>90.306999999999988</v>
      </c>
      <c r="S11" s="11">
        <v>400.33</v>
      </c>
      <c r="T11" s="11">
        <v>614.45999999999992</v>
      </c>
      <c r="U11" s="11">
        <v>0.65849630000000003</v>
      </c>
      <c r="V11" s="11">
        <v>0.9356549999999999</v>
      </c>
      <c r="W11" s="11">
        <v>0.237405</v>
      </c>
      <c r="X11" s="11">
        <v>3319.0149999999999</v>
      </c>
      <c r="Y11" s="11">
        <v>18.201049999999999</v>
      </c>
      <c r="Z11" s="11">
        <v>0.34447</v>
      </c>
      <c r="AA11" s="11">
        <v>2.8903360499999996E-2</v>
      </c>
      <c r="AB11" s="11">
        <v>0.51204999999999989</v>
      </c>
      <c r="AC11" s="11">
        <v>0.13965</v>
      </c>
      <c r="AD11" s="11">
        <v>4.3747689999999999E-2</v>
      </c>
      <c r="AE11" s="11">
        <v>0.22343999999999997</v>
      </c>
      <c r="AF11" s="11">
        <v>2.6999</v>
      </c>
      <c r="AG11" s="11">
        <v>3.7239999999999998</v>
      </c>
      <c r="AH11" s="11">
        <v>2.3052490999999998E-2</v>
      </c>
      <c r="AI11" s="11">
        <v>0.32119499999999995</v>
      </c>
      <c r="AJ11" s="11">
        <v>0.30723</v>
      </c>
      <c r="AK11" s="11">
        <v>4.8373596249999991E-3</v>
      </c>
      <c r="AL11" s="11">
        <v>14.895999999999999</v>
      </c>
      <c r="AM11" s="11">
        <v>16.385599999999997</v>
      </c>
    </row>
    <row r="12" spans="1:39" s="1" customFormat="1" x14ac:dyDescent="0.2">
      <c r="A12" s="5">
        <v>43871</v>
      </c>
      <c r="B12" s="1" t="s">
        <v>286</v>
      </c>
      <c r="C12" s="1" t="s">
        <v>305</v>
      </c>
      <c r="D12" s="1">
        <v>46.55</v>
      </c>
      <c r="E12" s="2" t="s">
        <v>375</v>
      </c>
      <c r="F12" s="1" t="s">
        <v>409</v>
      </c>
      <c r="G12" s="1" t="s">
        <v>527</v>
      </c>
      <c r="H12" s="2" t="s">
        <v>317</v>
      </c>
      <c r="I12" s="1" t="s">
        <v>538</v>
      </c>
      <c r="J12" s="1" t="s">
        <v>543</v>
      </c>
      <c r="L12" s="2" t="s">
        <v>559</v>
      </c>
      <c r="M12" s="11">
        <v>631218</v>
      </c>
      <c r="N12" s="11">
        <v>8.565199999999999</v>
      </c>
      <c r="O12" s="11">
        <v>6.1445999999999996</v>
      </c>
      <c r="P12" s="11">
        <v>2.3740499999999995</v>
      </c>
      <c r="Q12" s="11">
        <v>178.28649999999999</v>
      </c>
      <c r="R12" s="11">
        <v>147.09799999999998</v>
      </c>
      <c r="S12" s="11">
        <v>2611.4549999999999</v>
      </c>
      <c r="T12" s="11">
        <v>665.66499999999996</v>
      </c>
      <c r="U12" s="11">
        <v>0.65849630000000003</v>
      </c>
      <c r="V12" s="11">
        <v>2.6533500000000001</v>
      </c>
      <c r="W12" s="11">
        <v>0.190855</v>
      </c>
      <c r="X12" s="11">
        <v>245.78399999999999</v>
      </c>
      <c r="Y12" s="11">
        <v>17.176949999999998</v>
      </c>
      <c r="Z12" s="11">
        <v>0.30723</v>
      </c>
      <c r="AA12" s="11">
        <v>2.8903360499999996E-2</v>
      </c>
      <c r="AB12" s="11">
        <v>0.32584999999999997</v>
      </c>
      <c r="AC12" s="11">
        <v>0.172235</v>
      </c>
      <c r="AD12" s="11">
        <v>4.3747689999999999E-2</v>
      </c>
      <c r="AE12" s="11">
        <v>0.36774499999999999</v>
      </c>
      <c r="AF12" s="11">
        <v>0.68894</v>
      </c>
      <c r="AG12" s="11">
        <v>1.9133213749999999E-2</v>
      </c>
      <c r="AH12" s="11">
        <v>0.79135</v>
      </c>
      <c r="AI12" s="11">
        <v>1.6424934749999998E-2</v>
      </c>
      <c r="AJ12" s="11">
        <v>0.36308999999999997</v>
      </c>
      <c r="AK12" s="11">
        <v>4.8373596249999991E-3</v>
      </c>
      <c r="AL12" s="11">
        <v>47.480999999999995</v>
      </c>
      <c r="AM12" s="11">
        <v>17.502800000000001</v>
      </c>
    </row>
    <row r="13" spans="1:39" s="1" customFormat="1" x14ac:dyDescent="0.2">
      <c r="A13" s="5">
        <v>43871</v>
      </c>
      <c r="B13" s="1" t="s">
        <v>289</v>
      </c>
      <c r="C13" s="1" t="s">
        <v>305</v>
      </c>
      <c r="D13" s="1">
        <v>46.55</v>
      </c>
      <c r="E13" s="2" t="s">
        <v>375</v>
      </c>
      <c r="F13" s="1" t="s">
        <v>409</v>
      </c>
      <c r="G13" s="1" t="s">
        <v>527</v>
      </c>
      <c r="H13" s="2" t="s">
        <v>317</v>
      </c>
      <c r="I13" s="1" t="s">
        <v>538</v>
      </c>
      <c r="J13" s="1" t="s">
        <v>543</v>
      </c>
      <c r="L13" s="2" t="s">
        <v>559</v>
      </c>
      <c r="M13" s="11">
        <v>639131.5</v>
      </c>
      <c r="N13" s="11">
        <v>1.34995</v>
      </c>
      <c r="O13" s="11">
        <v>0.39101999999999998</v>
      </c>
      <c r="P13" s="11">
        <v>0.27017619999999998</v>
      </c>
      <c r="Q13" s="11">
        <v>6.4704500000000005</v>
      </c>
      <c r="R13" s="11">
        <v>10.427199999999999</v>
      </c>
      <c r="S13" s="11">
        <v>456.19</v>
      </c>
      <c r="T13" s="11">
        <v>358.435</v>
      </c>
      <c r="U13" s="11">
        <v>0.65849630000000003</v>
      </c>
      <c r="V13" s="11">
        <v>0.44222499999999998</v>
      </c>
      <c r="W13" s="11">
        <v>0.12102999999999998</v>
      </c>
      <c r="X13" s="11">
        <v>520.42899999999997</v>
      </c>
      <c r="Y13" s="11">
        <v>22.064699999999998</v>
      </c>
      <c r="Z13" s="11">
        <v>4.8877499999999997E-2</v>
      </c>
      <c r="AA13" s="11">
        <v>2.8903360499999996E-2</v>
      </c>
      <c r="AB13" s="11">
        <v>0.32584999999999997</v>
      </c>
      <c r="AC13" s="11">
        <v>6.9824999999999998E-2</v>
      </c>
      <c r="AD13" s="11">
        <v>4.3747689999999999E-2</v>
      </c>
      <c r="AE13" s="11">
        <v>0.58653</v>
      </c>
      <c r="AF13" s="11">
        <v>1.3871899999999999</v>
      </c>
      <c r="AG13" s="11">
        <v>1.9133213749999999E-2</v>
      </c>
      <c r="AH13" s="11">
        <v>2.3052490999999998E-2</v>
      </c>
      <c r="AI13" s="11">
        <v>0.60514999999999997</v>
      </c>
      <c r="AJ13" s="11">
        <v>0.33050499999999999</v>
      </c>
      <c r="AK13" s="11">
        <v>4.8373596249999991E-3</v>
      </c>
      <c r="AL13" s="11">
        <v>29.326499999999999</v>
      </c>
      <c r="AM13" s="11">
        <v>8.0996999999999986</v>
      </c>
    </row>
    <row r="14" spans="1:39" s="1" customFormat="1" x14ac:dyDescent="0.2">
      <c r="A14" s="5">
        <v>43871</v>
      </c>
      <c r="B14" s="1" t="s">
        <v>290</v>
      </c>
      <c r="C14" s="1" t="s">
        <v>305</v>
      </c>
      <c r="D14" s="1">
        <v>46.55</v>
      </c>
      <c r="E14" s="2" t="s">
        <v>375</v>
      </c>
      <c r="F14" s="1" t="s">
        <v>409</v>
      </c>
      <c r="G14" s="1" t="s">
        <v>527</v>
      </c>
      <c r="H14" s="2" t="s">
        <v>317</v>
      </c>
      <c r="I14" s="1" t="s">
        <v>538</v>
      </c>
      <c r="J14" s="1" t="s">
        <v>543</v>
      </c>
      <c r="L14" s="2" t="s">
        <v>559</v>
      </c>
      <c r="M14" s="11">
        <v>639131.5</v>
      </c>
      <c r="N14" s="11">
        <v>2.0016499999999997</v>
      </c>
      <c r="O14" s="11">
        <v>0.74014500000000005</v>
      </c>
      <c r="P14" s="11">
        <v>0.27017619999999998</v>
      </c>
      <c r="Q14" s="11">
        <v>14.895999999999999</v>
      </c>
      <c r="R14" s="11">
        <v>7.2152499999999993</v>
      </c>
      <c r="S14" s="11">
        <v>344.46999999999997</v>
      </c>
      <c r="T14" s="11">
        <v>256.02499999999998</v>
      </c>
      <c r="U14" s="11">
        <v>0.65849630000000003</v>
      </c>
      <c r="V14" s="11">
        <v>0.45618999999999998</v>
      </c>
      <c r="W14" s="11">
        <v>0.12056449999999999</v>
      </c>
      <c r="X14" s="11">
        <v>931</v>
      </c>
      <c r="Y14" s="11">
        <v>19.550999999999998</v>
      </c>
      <c r="Z14" s="11">
        <v>1.4430499999999999</v>
      </c>
      <c r="AA14" s="11">
        <v>2.8903360499999996E-2</v>
      </c>
      <c r="AB14" s="11">
        <v>9.3100000000000002E-2</v>
      </c>
      <c r="AC14" s="11">
        <v>0.14430499999999999</v>
      </c>
      <c r="AD14" s="11">
        <v>4.3747689999999999E-2</v>
      </c>
      <c r="AE14" s="11">
        <v>0.44687999999999994</v>
      </c>
      <c r="AF14" s="11">
        <v>0.97755000000000003</v>
      </c>
      <c r="AG14" s="11">
        <v>1.9133213749999999E-2</v>
      </c>
      <c r="AH14" s="11">
        <v>0.190855</v>
      </c>
      <c r="AI14" s="11">
        <v>2.7929999999999997</v>
      </c>
      <c r="AJ14" s="11">
        <v>0.26533499999999999</v>
      </c>
      <c r="AK14" s="11">
        <v>4.8373596249999991E-3</v>
      </c>
      <c r="AL14" s="11">
        <v>11.265099999999999</v>
      </c>
      <c r="AM14" s="11">
        <v>4.3757000000000001</v>
      </c>
    </row>
    <row r="15" spans="1:39" s="1" customFormat="1" x14ac:dyDescent="0.2">
      <c r="A15" s="5">
        <v>43871</v>
      </c>
      <c r="B15" s="1" t="s">
        <v>10</v>
      </c>
      <c r="C15" s="1" t="s">
        <v>305</v>
      </c>
      <c r="D15" s="1">
        <v>46.55</v>
      </c>
      <c r="E15" s="2" t="s">
        <v>375</v>
      </c>
      <c r="F15" s="1" t="s">
        <v>409</v>
      </c>
      <c r="G15" s="1" t="s">
        <v>527</v>
      </c>
      <c r="H15" s="2" t="s">
        <v>313</v>
      </c>
      <c r="I15" s="1" t="s">
        <v>537</v>
      </c>
      <c r="J15" s="1" t="s">
        <v>544</v>
      </c>
      <c r="L15" s="2"/>
      <c r="M15" s="11">
        <v>610270.5</v>
      </c>
      <c r="N15" s="11">
        <v>851.86500000000001</v>
      </c>
      <c r="O15" s="11">
        <v>14.942549999999999</v>
      </c>
      <c r="P15" s="11">
        <v>0.27017619999999998</v>
      </c>
      <c r="Q15" s="11">
        <v>104.27200000000001</v>
      </c>
      <c r="R15" s="11">
        <v>107.06499999999998</v>
      </c>
      <c r="S15" s="11">
        <v>823.93499999999995</v>
      </c>
      <c r="T15" s="11">
        <v>730.83499999999992</v>
      </c>
      <c r="U15" s="11">
        <v>16.059749999999998</v>
      </c>
      <c r="V15" s="11">
        <v>1.885275</v>
      </c>
      <c r="W15" s="11">
        <v>0.21412999999999999</v>
      </c>
      <c r="X15" s="11">
        <v>379.38249999999999</v>
      </c>
      <c r="Y15" s="11">
        <v>13.778799999999999</v>
      </c>
      <c r="Z15" s="11">
        <v>8.5935955000000008E-2</v>
      </c>
      <c r="AA15" s="11">
        <v>0.5399799999999999</v>
      </c>
      <c r="AB15" s="11">
        <v>0.46549999999999997</v>
      </c>
      <c r="AC15" s="11">
        <v>6.5169999999999992E-2</v>
      </c>
      <c r="AD15" s="11">
        <v>1.1544399999999999</v>
      </c>
      <c r="AE15" s="11">
        <v>0.153615</v>
      </c>
      <c r="AF15" s="11">
        <v>0.53066999999999998</v>
      </c>
      <c r="AG15" s="11">
        <v>1.2102999999999999</v>
      </c>
      <c r="AH15" s="11">
        <v>1.34995</v>
      </c>
      <c r="AI15" s="11">
        <v>1.6424934749999998E-2</v>
      </c>
      <c r="AJ15" s="11">
        <v>0.21077374499999996</v>
      </c>
      <c r="AK15" s="11">
        <v>2.7464499999999999E-2</v>
      </c>
      <c r="AL15" s="11">
        <v>15.03565</v>
      </c>
      <c r="AM15" s="11">
        <v>12.0099</v>
      </c>
    </row>
    <row r="16" spans="1:39" s="1" customFormat="1" x14ac:dyDescent="0.2">
      <c r="A16" s="5">
        <v>43871</v>
      </c>
      <c r="B16" s="1" t="s">
        <v>11</v>
      </c>
      <c r="C16" s="1" t="s">
        <v>305</v>
      </c>
      <c r="D16" s="1">
        <v>46.55</v>
      </c>
      <c r="E16" s="2" t="s">
        <v>375</v>
      </c>
      <c r="F16" s="1" t="s">
        <v>409</v>
      </c>
      <c r="G16" s="1" t="s">
        <v>527</v>
      </c>
      <c r="H16" s="2" t="s">
        <v>313</v>
      </c>
      <c r="I16" s="1" t="s">
        <v>537</v>
      </c>
      <c r="J16" s="1" t="s">
        <v>544</v>
      </c>
      <c r="L16" s="2" t="s">
        <v>559</v>
      </c>
      <c r="M16" s="11">
        <v>636338.5</v>
      </c>
      <c r="N16" s="11">
        <v>1.4430499999999999</v>
      </c>
      <c r="O16" s="11">
        <v>1.1544399999999999</v>
      </c>
      <c r="P16" s="11">
        <v>0.27017619999999998</v>
      </c>
      <c r="Q16" s="11">
        <v>14.895999999999999</v>
      </c>
      <c r="R16" s="11">
        <v>1289.4349999999999</v>
      </c>
      <c r="S16" s="11">
        <v>414.29500000000002</v>
      </c>
      <c r="T16" s="11">
        <v>1908.55</v>
      </c>
      <c r="U16" s="11">
        <v>0.65849630000000003</v>
      </c>
      <c r="V16" s="11">
        <v>0.30723</v>
      </c>
      <c r="W16" s="11">
        <v>0.19550999999999999</v>
      </c>
      <c r="X16" s="11">
        <v>954.27499999999998</v>
      </c>
      <c r="Y16" s="11">
        <v>17.316599999999998</v>
      </c>
      <c r="Z16" s="11">
        <v>8.5935955000000008E-2</v>
      </c>
      <c r="AA16" s="11">
        <v>3.9102000000000001</v>
      </c>
      <c r="AB16" s="11">
        <v>0.20016499999999998</v>
      </c>
      <c r="AC16" s="11">
        <v>6.0514999999999992E-2</v>
      </c>
      <c r="AD16" s="11">
        <v>0.14430499999999999</v>
      </c>
      <c r="AE16" s="11">
        <v>0.26533499999999999</v>
      </c>
      <c r="AF16" s="11">
        <v>6.0514999999999999</v>
      </c>
      <c r="AG16" s="11">
        <v>4.6550000000000002</v>
      </c>
      <c r="AH16" s="11">
        <v>2.6067999999999997E-2</v>
      </c>
      <c r="AI16" s="11">
        <v>3.9101999999999998E-2</v>
      </c>
      <c r="AJ16" s="11">
        <v>0.53532499999999994</v>
      </c>
      <c r="AK16" s="11">
        <v>6.6566500000000001E-2</v>
      </c>
      <c r="AL16" s="11">
        <v>25.137</v>
      </c>
      <c r="AM16" s="11">
        <v>8.7048499999999986</v>
      </c>
    </row>
    <row r="17" spans="1:39" s="1" customFormat="1" x14ac:dyDescent="0.2">
      <c r="A17" s="5">
        <v>43871</v>
      </c>
      <c r="B17" s="1" t="s">
        <v>12</v>
      </c>
      <c r="C17" s="1" t="s">
        <v>305</v>
      </c>
      <c r="D17" s="1">
        <v>46.55</v>
      </c>
      <c r="E17" s="2" t="s">
        <v>375</v>
      </c>
      <c r="F17" s="1" t="s">
        <v>409</v>
      </c>
      <c r="G17" s="1" t="s">
        <v>527</v>
      </c>
      <c r="H17" s="2" t="s">
        <v>313</v>
      </c>
      <c r="I17" s="1" t="s">
        <v>537</v>
      </c>
      <c r="J17" s="1" t="s">
        <v>542</v>
      </c>
      <c r="L17" s="2"/>
      <c r="M17" s="11">
        <v>639131.5</v>
      </c>
      <c r="N17" s="11">
        <v>0.97755000000000003</v>
      </c>
      <c r="O17" s="11">
        <v>0.46549999999999997</v>
      </c>
      <c r="P17" s="11">
        <v>0.37705499999999997</v>
      </c>
      <c r="Q17" s="11">
        <v>4.8411999999999997</v>
      </c>
      <c r="R17" s="11">
        <v>61.445999999999998</v>
      </c>
      <c r="S17" s="11">
        <v>74.48</v>
      </c>
      <c r="T17" s="11">
        <v>204.82</v>
      </c>
      <c r="U17" s="11">
        <v>10.7065</v>
      </c>
      <c r="V17" s="11">
        <v>0.55859999999999999</v>
      </c>
      <c r="W17" s="11">
        <v>0.27929999999999999</v>
      </c>
      <c r="X17" s="11">
        <v>22.343999999999998</v>
      </c>
      <c r="Y17" s="11">
        <v>41.894999999999996</v>
      </c>
      <c r="Z17" s="11">
        <v>8.5935955000000008E-2</v>
      </c>
      <c r="AA17" s="11">
        <v>0.13499499999999998</v>
      </c>
      <c r="AB17" s="11">
        <v>0.44222499999999998</v>
      </c>
      <c r="AC17" s="11">
        <v>7.4479999999999998E-3</v>
      </c>
      <c r="AD17" s="11">
        <v>4.3747689999999999E-2</v>
      </c>
      <c r="AE17" s="11">
        <v>1.3634495E-2</v>
      </c>
      <c r="AF17" s="11">
        <v>1.40581</v>
      </c>
      <c r="AG17" s="11">
        <v>2.7464499999999998</v>
      </c>
      <c r="AH17" s="11">
        <v>2.4205999999999995E-2</v>
      </c>
      <c r="AI17" s="11">
        <v>3.3050499999999997E-2</v>
      </c>
      <c r="AJ17" s="11">
        <v>0.21077374499999996</v>
      </c>
      <c r="AK17" s="11">
        <v>7.4014499999999987E-3</v>
      </c>
      <c r="AL17" s="11">
        <v>2.0481999999999996</v>
      </c>
      <c r="AM17" s="11">
        <v>0.38170999999999999</v>
      </c>
    </row>
    <row r="18" spans="1:39" s="1" customFormat="1" x14ac:dyDescent="0.2">
      <c r="A18" s="5">
        <v>43871</v>
      </c>
      <c r="B18" s="1" t="s">
        <v>13</v>
      </c>
      <c r="C18" s="1" t="s">
        <v>305</v>
      </c>
      <c r="D18" s="1">
        <v>46.55</v>
      </c>
      <c r="E18" s="2" t="s">
        <v>375</v>
      </c>
      <c r="F18" s="1" t="s">
        <v>409</v>
      </c>
      <c r="G18" s="1" t="s">
        <v>527</v>
      </c>
      <c r="H18" s="2" t="s">
        <v>313</v>
      </c>
      <c r="I18" s="1" t="s">
        <v>537</v>
      </c>
      <c r="J18" s="1" t="s">
        <v>542</v>
      </c>
      <c r="K18" s="1" t="s">
        <v>315</v>
      </c>
      <c r="L18" s="2" t="s">
        <v>560</v>
      </c>
      <c r="M18" s="11">
        <v>649372.5</v>
      </c>
      <c r="N18" s="11">
        <v>3.95675</v>
      </c>
      <c r="O18" s="11">
        <v>1.06134</v>
      </c>
      <c r="P18" s="11">
        <v>1.34995</v>
      </c>
      <c r="Q18" s="11">
        <v>395.67499999999995</v>
      </c>
      <c r="R18" s="11">
        <v>297.92</v>
      </c>
      <c r="S18" s="11">
        <v>437.57</v>
      </c>
      <c r="T18" s="11">
        <v>246.71499999999997</v>
      </c>
      <c r="U18" s="11">
        <v>33.981499999999997</v>
      </c>
      <c r="V18" s="11">
        <v>0.30257499999999998</v>
      </c>
      <c r="W18" s="11">
        <v>0.11171999999999999</v>
      </c>
      <c r="X18" s="11">
        <v>698.25</v>
      </c>
      <c r="Y18" s="11">
        <v>8.8445</v>
      </c>
      <c r="Z18" s="11">
        <v>0.22809499999999999</v>
      </c>
      <c r="AA18" s="11">
        <v>0.49342999999999998</v>
      </c>
      <c r="AB18" s="11">
        <v>3.7873079999999996E-2</v>
      </c>
      <c r="AC18" s="11">
        <v>1.3435028249999998E-2</v>
      </c>
      <c r="AD18" s="11">
        <v>0.22809499999999999</v>
      </c>
      <c r="AE18" s="11">
        <v>0.16757999999999998</v>
      </c>
      <c r="AF18" s="11">
        <v>7.2221161249999999E-2</v>
      </c>
      <c r="AG18" s="11">
        <v>0.5260149999999999</v>
      </c>
      <c r="AH18" s="11">
        <v>8.3789999999999989E-2</v>
      </c>
      <c r="AI18" s="11">
        <v>6.0514999999999992E-2</v>
      </c>
      <c r="AJ18" s="11">
        <v>0.21077374499999996</v>
      </c>
      <c r="AK18" s="11">
        <v>3.2584999999999996E-2</v>
      </c>
      <c r="AL18" s="11">
        <v>5.4928999999999997</v>
      </c>
      <c r="AM18" s="11">
        <v>4.7015500000000001</v>
      </c>
    </row>
    <row r="19" spans="1:39" s="1" customFormat="1" x14ac:dyDescent="0.2">
      <c r="A19" s="5">
        <v>43871</v>
      </c>
      <c r="B19" s="1" t="s">
        <v>14</v>
      </c>
      <c r="C19" s="1" t="s">
        <v>305</v>
      </c>
      <c r="D19" s="1">
        <v>46.55</v>
      </c>
      <c r="E19" s="2" t="s">
        <v>375</v>
      </c>
      <c r="F19" s="1" t="s">
        <v>409</v>
      </c>
      <c r="G19" s="1" t="s">
        <v>527</v>
      </c>
      <c r="H19" s="2" t="s">
        <v>313</v>
      </c>
      <c r="I19" s="1" t="s">
        <v>537</v>
      </c>
      <c r="J19" s="1" t="s">
        <v>544</v>
      </c>
      <c r="K19" s="1" t="s">
        <v>338</v>
      </c>
      <c r="L19" s="2" t="s">
        <v>561</v>
      </c>
      <c r="M19" s="11">
        <v>652631</v>
      </c>
      <c r="N19" s="11">
        <v>51.670500000000004</v>
      </c>
      <c r="O19" s="11">
        <v>0.87514000000000003</v>
      </c>
      <c r="P19" s="11">
        <v>1.2568499999999998</v>
      </c>
      <c r="Q19" s="11">
        <v>12.894350000000001</v>
      </c>
      <c r="R19" s="11">
        <v>211.80249999999998</v>
      </c>
      <c r="S19" s="11">
        <v>395.67499999999995</v>
      </c>
      <c r="T19" s="11">
        <v>195.51</v>
      </c>
      <c r="U19" s="11">
        <v>38.636499999999998</v>
      </c>
      <c r="V19" s="11">
        <v>0.25602499999999995</v>
      </c>
      <c r="W19" s="11">
        <v>0.21878500000000001</v>
      </c>
      <c r="X19" s="11">
        <v>503.67099999999999</v>
      </c>
      <c r="Y19" s="11">
        <v>16.339049999999997</v>
      </c>
      <c r="Z19" s="11">
        <v>0.10706499999999999</v>
      </c>
      <c r="AA19" s="11">
        <v>0.35377999999999998</v>
      </c>
      <c r="AB19" s="11">
        <v>0.30723</v>
      </c>
      <c r="AC19" s="11">
        <v>6.5169999999999992E-2</v>
      </c>
      <c r="AD19" s="11">
        <v>0.33981499999999998</v>
      </c>
      <c r="AE19" s="11">
        <v>1.3634495E-2</v>
      </c>
      <c r="AF19" s="11">
        <v>0.24205999999999997</v>
      </c>
      <c r="AG19" s="11">
        <v>2.3275000000000001</v>
      </c>
      <c r="AH19" s="11">
        <v>0.30257499999999998</v>
      </c>
      <c r="AI19" s="11">
        <v>1.6424934749999998E-2</v>
      </c>
      <c r="AJ19" s="11">
        <v>0.48877500000000002</v>
      </c>
      <c r="AK19" s="11">
        <v>2.7464499999999999E-2</v>
      </c>
      <c r="AL19" s="11">
        <v>4.7946499999999999</v>
      </c>
      <c r="AM19" s="11">
        <v>2.8209299999999997</v>
      </c>
    </row>
    <row r="20" spans="1:39" s="1" customFormat="1" x14ac:dyDescent="0.2">
      <c r="A20" s="5">
        <v>43871</v>
      </c>
      <c r="B20" s="1" t="s">
        <v>15</v>
      </c>
      <c r="C20" s="1" t="s">
        <v>305</v>
      </c>
      <c r="D20" s="1">
        <v>46.55</v>
      </c>
      <c r="E20" s="2" t="s">
        <v>375</v>
      </c>
      <c r="F20" s="1" t="s">
        <v>409</v>
      </c>
      <c r="G20" s="1" t="s">
        <v>527</v>
      </c>
      <c r="H20" s="2" t="s">
        <v>313</v>
      </c>
      <c r="I20" s="1" t="s">
        <v>537</v>
      </c>
      <c r="J20" s="1" t="s">
        <v>544</v>
      </c>
      <c r="L20" s="2" t="s">
        <v>561</v>
      </c>
      <c r="M20" s="11">
        <v>651700</v>
      </c>
      <c r="N20" s="11">
        <v>116.375</v>
      </c>
      <c r="O20" s="11">
        <v>5.4463499999999998</v>
      </c>
      <c r="P20" s="11">
        <v>0.27017619999999998</v>
      </c>
      <c r="Q20" s="11">
        <v>213.66449999999998</v>
      </c>
      <c r="R20" s="11">
        <v>115.90950000000001</v>
      </c>
      <c r="S20" s="11">
        <v>377.05499999999995</v>
      </c>
      <c r="T20" s="11">
        <v>707.56</v>
      </c>
      <c r="U20" s="11">
        <v>45.619</v>
      </c>
      <c r="V20" s="11">
        <v>1.2568499999999998</v>
      </c>
      <c r="W20" s="11">
        <v>0.15826999999999999</v>
      </c>
      <c r="X20" s="11">
        <v>422.67399999999998</v>
      </c>
      <c r="Y20" s="11">
        <v>14.104649999999999</v>
      </c>
      <c r="Z20" s="11">
        <v>8.5935955000000008E-2</v>
      </c>
      <c r="AA20" s="11">
        <v>3.1654</v>
      </c>
      <c r="AB20" s="11">
        <v>0.35377999999999998</v>
      </c>
      <c r="AC20" s="11">
        <v>1.3435028249999998E-2</v>
      </c>
      <c r="AD20" s="11">
        <v>4.3747689999999999E-2</v>
      </c>
      <c r="AE20" s="11">
        <v>0.47015499999999993</v>
      </c>
      <c r="AF20" s="11">
        <v>0.43757000000000001</v>
      </c>
      <c r="AG20" s="11">
        <v>0.93099999999999994</v>
      </c>
      <c r="AH20" s="11">
        <v>0.20947499999999997</v>
      </c>
      <c r="AI20" s="11">
        <v>0.10753049999999999</v>
      </c>
      <c r="AJ20" s="11">
        <v>0.43757000000000001</v>
      </c>
      <c r="AK20" s="11">
        <v>6.3308000000000003E-2</v>
      </c>
      <c r="AL20" s="11">
        <v>74.945499999999996</v>
      </c>
      <c r="AM20" s="11">
        <v>18.201049999999999</v>
      </c>
    </row>
    <row r="21" spans="1:39" s="1" customFormat="1" x14ac:dyDescent="0.2">
      <c r="A21" s="5">
        <v>43871</v>
      </c>
      <c r="B21" s="1" t="s">
        <v>287</v>
      </c>
      <c r="C21" s="1" t="s">
        <v>305</v>
      </c>
      <c r="D21" s="1">
        <v>46.55</v>
      </c>
      <c r="E21" s="2" t="s">
        <v>375</v>
      </c>
      <c r="F21" s="1" t="s">
        <v>409</v>
      </c>
      <c r="G21" s="1" t="s">
        <v>527</v>
      </c>
      <c r="H21" s="2" t="s">
        <v>313</v>
      </c>
      <c r="I21" s="1" t="s">
        <v>537</v>
      </c>
      <c r="J21" s="1" t="s">
        <v>543</v>
      </c>
      <c r="L21" s="2" t="s">
        <v>559</v>
      </c>
      <c r="M21" s="11">
        <v>624235.5</v>
      </c>
      <c r="N21" s="11">
        <v>363.09</v>
      </c>
      <c r="O21" s="11">
        <v>25.46285</v>
      </c>
      <c r="P21" s="11">
        <v>0.27017619999999998</v>
      </c>
      <c r="Q21" s="11">
        <v>786.69499999999994</v>
      </c>
      <c r="R21" s="11">
        <v>51.204999999999998</v>
      </c>
      <c r="S21" s="11">
        <v>1559.425</v>
      </c>
      <c r="T21" s="11">
        <v>460.84499999999997</v>
      </c>
      <c r="U21" s="11">
        <v>91.703499999999991</v>
      </c>
      <c r="V21" s="11">
        <v>5.3067000000000002</v>
      </c>
      <c r="W21" s="11">
        <v>0.43757000000000001</v>
      </c>
      <c r="X21" s="11">
        <v>2867.48</v>
      </c>
      <c r="Y21" s="11">
        <v>20.668199999999999</v>
      </c>
      <c r="Z21" s="11">
        <v>8.5935955000000008E-2</v>
      </c>
      <c r="AA21" s="11">
        <v>3.4912499999999995</v>
      </c>
      <c r="AB21" s="11">
        <v>0.18154499999999998</v>
      </c>
      <c r="AC21" s="11">
        <v>1.3435028249999998E-2</v>
      </c>
      <c r="AD21" s="11">
        <v>4.3747689999999999E-2</v>
      </c>
      <c r="AE21" s="11">
        <v>0.49342999999999998</v>
      </c>
      <c r="AF21" s="11">
        <v>1.14513</v>
      </c>
      <c r="AG21" s="11">
        <v>0.41894999999999993</v>
      </c>
      <c r="AH21" s="11">
        <v>2.3052490999999998E-2</v>
      </c>
      <c r="AI21" s="11">
        <v>0.12382299999999999</v>
      </c>
      <c r="AJ21" s="11">
        <v>0.56791000000000003</v>
      </c>
      <c r="AK21" s="11">
        <v>9.7289499999999987E-2</v>
      </c>
      <c r="AL21" s="11">
        <v>48.458549999999995</v>
      </c>
      <c r="AM21" s="11">
        <v>50.227449999999997</v>
      </c>
    </row>
    <row r="22" spans="1:39" s="1" customFormat="1" x14ac:dyDescent="0.2">
      <c r="A22" s="5">
        <v>43871</v>
      </c>
      <c r="B22" s="1" t="s">
        <v>292</v>
      </c>
      <c r="C22" s="1" t="s">
        <v>305</v>
      </c>
      <c r="D22" s="1">
        <v>46.55</v>
      </c>
      <c r="E22" s="2" t="s">
        <v>375</v>
      </c>
      <c r="F22" s="1" t="s">
        <v>409</v>
      </c>
      <c r="G22" s="1" t="s">
        <v>527</v>
      </c>
      <c r="H22" s="2" t="s">
        <v>313</v>
      </c>
      <c r="I22" s="1" t="s">
        <v>540</v>
      </c>
      <c r="J22" s="1" t="s">
        <v>543</v>
      </c>
      <c r="K22" s="1" t="s">
        <v>315</v>
      </c>
      <c r="L22" s="2" t="s">
        <v>559</v>
      </c>
      <c r="M22" s="11">
        <v>625166.5</v>
      </c>
      <c r="N22" s="11">
        <v>195.51</v>
      </c>
      <c r="O22" s="11">
        <v>7.4479999999999995</v>
      </c>
      <c r="P22" s="11">
        <v>0.27017619999999998</v>
      </c>
      <c r="Q22" s="11">
        <v>404.98499999999996</v>
      </c>
      <c r="R22" s="11">
        <v>71.686999999999998</v>
      </c>
      <c r="S22" s="11">
        <v>325.84999999999997</v>
      </c>
      <c r="T22" s="11">
        <v>2001.6499999999999</v>
      </c>
      <c r="U22" s="11">
        <v>64.704499999999996</v>
      </c>
      <c r="V22" s="11">
        <v>1.363915</v>
      </c>
      <c r="W22" s="11">
        <v>0.22809499999999999</v>
      </c>
      <c r="X22" s="11">
        <v>674.97499999999991</v>
      </c>
      <c r="Y22" s="11">
        <v>10.1479</v>
      </c>
      <c r="Z22" s="11">
        <v>8.5935955000000008E-2</v>
      </c>
      <c r="AA22" s="11">
        <v>5.7256499999999999</v>
      </c>
      <c r="AB22" s="11">
        <v>0.50739499999999993</v>
      </c>
      <c r="AC22" s="11">
        <v>1.3435028249999998E-2</v>
      </c>
      <c r="AD22" s="11">
        <v>4.3747689999999999E-2</v>
      </c>
      <c r="AE22" s="11">
        <v>0.395675</v>
      </c>
      <c r="AF22" s="11">
        <v>1.17306</v>
      </c>
      <c r="AG22" s="11">
        <v>3.8636499999999998</v>
      </c>
      <c r="AH22" s="11">
        <v>6.9824999999999998E-2</v>
      </c>
      <c r="AI22" s="11">
        <v>0.55859999999999999</v>
      </c>
      <c r="AJ22" s="11">
        <v>0.69824999999999993</v>
      </c>
      <c r="AK22" s="11">
        <v>0.14430499999999999</v>
      </c>
      <c r="AL22" s="11">
        <v>109.85799999999999</v>
      </c>
      <c r="AM22" s="11">
        <v>46.410349999999994</v>
      </c>
    </row>
    <row r="23" spans="1:39" s="1" customFormat="1" x14ac:dyDescent="0.2">
      <c r="A23" s="5">
        <v>43871</v>
      </c>
      <c r="B23" s="1" t="s">
        <v>0</v>
      </c>
      <c r="C23" s="1" t="s">
        <v>305</v>
      </c>
      <c r="D23" s="1">
        <v>46.55</v>
      </c>
      <c r="E23" s="2" t="s">
        <v>376</v>
      </c>
      <c r="F23" s="1" t="s">
        <v>409</v>
      </c>
      <c r="G23" s="1" t="s">
        <v>527</v>
      </c>
      <c r="H23" s="2" t="s">
        <v>536</v>
      </c>
      <c r="I23" s="1" t="s">
        <v>538</v>
      </c>
      <c r="J23" s="1" t="s">
        <v>544</v>
      </c>
      <c r="L23" s="2"/>
      <c r="M23" s="11">
        <v>727111</v>
      </c>
      <c r="N23" s="11">
        <v>139.64999999999998</v>
      </c>
      <c r="O23" s="11">
        <v>9.1703499999999991</v>
      </c>
      <c r="P23" s="11">
        <v>8.8445</v>
      </c>
      <c r="Q23" s="11">
        <v>26.998999999999995</v>
      </c>
      <c r="R23" s="11">
        <v>377.52049999999997</v>
      </c>
      <c r="S23" s="11">
        <v>283.95499999999998</v>
      </c>
      <c r="T23" s="11">
        <v>591.18499999999995</v>
      </c>
      <c r="U23" s="11">
        <v>32.119499999999995</v>
      </c>
      <c r="V23" s="11">
        <v>9.5419353749999991E-2</v>
      </c>
      <c r="W23" s="11">
        <v>0.33050499999999999</v>
      </c>
      <c r="X23" s="11">
        <v>148.029</v>
      </c>
      <c r="Y23" s="11">
        <v>28.395499999999998</v>
      </c>
      <c r="Z23" s="11">
        <v>0.45618999999999998</v>
      </c>
      <c r="AA23" s="11">
        <v>0.51204999999999989</v>
      </c>
      <c r="AB23" s="11">
        <v>0.39101999999999998</v>
      </c>
      <c r="AC23" s="11">
        <v>0.43291499999999994</v>
      </c>
      <c r="AD23" s="11">
        <v>4.3747689999999999E-2</v>
      </c>
      <c r="AE23" s="11">
        <v>8.7514000000000003</v>
      </c>
      <c r="AF23" s="11">
        <v>3.3050499999999996</v>
      </c>
      <c r="AG23" s="11">
        <v>1.9133213749999999E-2</v>
      </c>
      <c r="AH23" s="11">
        <v>2.3052490999999998E-2</v>
      </c>
      <c r="AI23" s="11">
        <v>0.37240000000000001</v>
      </c>
      <c r="AJ23" s="11">
        <v>0.21077374499999996</v>
      </c>
      <c r="AK23" s="11">
        <v>4.8373596249999991E-3</v>
      </c>
      <c r="AL23" s="11">
        <v>178.75199999999998</v>
      </c>
      <c r="AM23" s="11">
        <v>18.62</v>
      </c>
    </row>
    <row r="24" spans="1:39" s="1" customFormat="1" x14ac:dyDescent="0.2">
      <c r="A24" s="5">
        <v>43871</v>
      </c>
      <c r="B24" s="1" t="s">
        <v>1</v>
      </c>
      <c r="C24" s="1" t="s">
        <v>305</v>
      </c>
      <c r="D24" s="1">
        <v>46.55</v>
      </c>
      <c r="E24" s="2" t="s">
        <v>376</v>
      </c>
      <c r="F24" s="1" t="s">
        <v>409</v>
      </c>
      <c r="G24" s="1" t="s">
        <v>527</v>
      </c>
      <c r="H24" s="2" t="s">
        <v>317</v>
      </c>
      <c r="I24" s="1" t="s">
        <v>540</v>
      </c>
      <c r="J24" s="1" t="s">
        <v>543</v>
      </c>
      <c r="K24" s="1" t="s">
        <v>338</v>
      </c>
      <c r="L24" s="2" t="s">
        <v>559</v>
      </c>
      <c r="M24" s="11">
        <v>787626</v>
      </c>
      <c r="N24" s="11">
        <v>3.1654</v>
      </c>
      <c r="O24" s="11">
        <v>0.55394500000000002</v>
      </c>
      <c r="P24" s="11">
        <v>4.5618999999999996</v>
      </c>
      <c r="Q24" s="11">
        <v>144.30500000000001</v>
      </c>
      <c r="R24" s="11">
        <v>2392.6699999999996</v>
      </c>
      <c r="S24" s="11">
        <v>0.80605979999999999</v>
      </c>
      <c r="T24" s="11">
        <v>1256.8499999999999</v>
      </c>
      <c r="U24" s="11">
        <v>88.444999999999993</v>
      </c>
      <c r="V24" s="11">
        <v>9.5419353749999991E-2</v>
      </c>
      <c r="W24" s="11">
        <v>0.49808499999999994</v>
      </c>
      <c r="X24" s="11">
        <v>837.9</v>
      </c>
      <c r="Y24" s="11">
        <v>126.616</v>
      </c>
      <c r="Z24" s="11">
        <v>0.50739499999999993</v>
      </c>
      <c r="AA24" s="11">
        <v>48.877499999999998</v>
      </c>
      <c r="AB24" s="11">
        <v>0.45618999999999998</v>
      </c>
      <c r="AC24" s="11">
        <v>1.0240999999999998</v>
      </c>
      <c r="AD24" s="11">
        <v>0.8332449999999999</v>
      </c>
      <c r="AE24" s="11">
        <v>31.654</v>
      </c>
      <c r="AF24" s="11">
        <v>105.66849999999999</v>
      </c>
      <c r="AG24" s="11">
        <v>1.2102999999999999</v>
      </c>
      <c r="AH24" s="11">
        <v>2.3052490999999998E-2</v>
      </c>
      <c r="AI24" s="11">
        <v>3.4446999999999997</v>
      </c>
      <c r="AJ24" s="11">
        <v>0.21077374499999996</v>
      </c>
      <c r="AK24" s="11">
        <v>0.14896000000000001</v>
      </c>
      <c r="AL24" s="11">
        <v>4189.5</v>
      </c>
      <c r="AM24" s="11">
        <v>106.59949999999999</v>
      </c>
    </row>
    <row r="25" spans="1:39" s="1" customFormat="1" x14ac:dyDescent="0.2">
      <c r="A25" s="5">
        <v>43871</v>
      </c>
      <c r="B25" s="1" t="s">
        <v>2</v>
      </c>
      <c r="C25" s="1" t="s">
        <v>305</v>
      </c>
      <c r="D25" s="1">
        <v>46.55</v>
      </c>
      <c r="E25" s="2" t="s">
        <v>376</v>
      </c>
      <c r="F25" s="1" t="s">
        <v>409</v>
      </c>
      <c r="G25" s="1" t="s">
        <v>527</v>
      </c>
      <c r="H25" s="2" t="s">
        <v>313</v>
      </c>
      <c r="I25" s="1" t="s">
        <v>538</v>
      </c>
      <c r="J25" s="1" t="s">
        <v>543</v>
      </c>
      <c r="L25" s="2" t="s">
        <v>559</v>
      </c>
      <c r="M25" s="11">
        <v>739214</v>
      </c>
      <c r="N25" s="11">
        <v>628.42499999999995</v>
      </c>
      <c r="O25" s="11">
        <v>36.914149999999999</v>
      </c>
      <c r="P25" s="11">
        <v>3.5843499999999997</v>
      </c>
      <c r="Q25" s="11">
        <v>216.923</v>
      </c>
      <c r="R25" s="11">
        <v>1052.03</v>
      </c>
      <c r="S25" s="11">
        <v>251.37</v>
      </c>
      <c r="T25" s="11">
        <v>381.70999999999992</v>
      </c>
      <c r="U25" s="11">
        <v>97.754999999999995</v>
      </c>
      <c r="V25" s="11">
        <v>1.6851100000000001</v>
      </c>
      <c r="W25" s="11">
        <v>0.27929999999999999</v>
      </c>
      <c r="X25" s="11">
        <v>273.714</v>
      </c>
      <c r="Y25" s="11">
        <v>14.430499999999999</v>
      </c>
      <c r="Z25" s="11">
        <v>0.48411999999999994</v>
      </c>
      <c r="AA25" s="11">
        <v>0.49342999999999998</v>
      </c>
      <c r="AB25" s="11">
        <v>0.22343999999999997</v>
      </c>
      <c r="AC25" s="11">
        <v>1.3435028249999998E-2</v>
      </c>
      <c r="AD25" s="11">
        <v>1.8573449999999998</v>
      </c>
      <c r="AE25" s="11">
        <v>26.533499999999997</v>
      </c>
      <c r="AF25" s="11">
        <v>3.9102000000000001</v>
      </c>
      <c r="AG25" s="11">
        <v>1.0240999999999998</v>
      </c>
      <c r="AH25" s="11">
        <v>2.3052490999999998E-2</v>
      </c>
      <c r="AI25" s="11">
        <v>1.6424934749999998E-2</v>
      </c>
      <c r="AJ25" s="11">
        <v>0.21077374499999996</v>
      </c>
      <c r="AK25" s="11">
        <v>0.23880149999999997</v>
      </c>
      <c r="AL25" s="11">
        <v>424.07049999999992</v>
      </c>
      <c r="AM25" s="11">
        <v>26.626599999999996</v>
      </c>
    </row>
    <row r="26" spans="1:39" s="1" customFormat="1" x14ac:dyDescent="0.2">
      <c r="A26" s="5">
        <v>43871</v>
      </c>
      <c r="B26" s="1" t="s">
        <v>3</v>
      </c>
      <c r="C26" s="1" t="s">
        <v>305</v>
      </c>
      <c r="D26" s="1">
        <v>46.55</v>
      </c>
      <c r="E26" s="2" t="s">
        <v>376</v>
      </c>
      <c r="F26" s="1" t="s">
        <v>409</v>
      </c>
      <c r="G26" s="1" t="s">
        <v>527</v>
      </c>
      <c r="H26" s="2" t="s">
        <v>313</v>
      </c>
      <c r="I26" s="1" t="s">
        <v>538</v>
      </c>
      <c r="J26" s="1" t="s">
        <v>543</v>
      </c>
      <c r="L26" s="2" t="s">
        <v>559</v>
      </c>
      <c r="M26" s="11">
        <v>750851.5</v>
      </c>
      <c r="N26" s="11">
        <v>2513.6999999999998</v>
      </c>
      <c r="O26" s="11">
        <v>63.308</v>
      </c>
      <c r="P26" s="11">
        <v>0.27017619999999998</v>
      </c>
      <c r="Q26" s="11">
        <v>199.6995</v>
      </c>
      <c r="R26" s="11">
        <v>633.07999999999993</v>
      </c>
      <c r="S26" s="11">
        <v>311.88499999999999</v>
      </c>
      <c r="T26" s="11">
        <v>260.67999999999995</v>
      </c>
      <c r="U26" s="11">
        <v>56.325499999999998</v>
      </c>
      <c r="V26" s="11">
        <v>2.8395499999999996</v>
      </c>
      <c r="W26" s="11">
        <v>3.5971512499999997E-2</v>
      </c>
      <c r="X26" s="11">
        <v>209.47499999999999</v>
      </c>
      <c r="Y26" s="11">
        <v>25.137</v>
      </c>
      <c r="Z26" s="11">
        <v>0.60514999999999997</v>
      </c>
      <c r="AA26" s="11">
        <v>1.5361499999999999</v>
      </c>
      <c r="AB26" s="11">
        <v>3.7873079999999996E-2</v>
      </c>
      <c r="AC26" s="11">
        <v>7.9134999999999997E-2</v>
      </c>
      <c r="AD26" s="11">
        <v>3.0257499999999999</v>
      </c>
      <c r="AE26" s="11">
        <v>6.6566499999999991</v>
      </c>
      <c r="AF26" s="11">
        <v>4.9808499999999993</v>
      </c>
      <c r="AG26" s="11">
        <v>1.038065</v>
      </c>
      <c r="AH26" s="11">
        <v>0.79135</v>
      </c>
      <c r="AI26" s="11">
        <v>0.26067999999999997</v>
      </c>
      <c r="AJ26" s="11">
        <v>0.21077374499999996</v>
      </c>
      <c r="AK26" s="11">
        <v>0.27464499999999997</v>
      </c>
      <c r="AL26" s="11">
        <v>98.220499999999987</v>
      </c>
      <c r="AM26" s="11">
        <v>16.013199999999998</v>
      </c>
    </row>
    <row r="27" spans="1:39" s="1" customFormat="1" x14ac:dyDescent="0.2">
      <c r="A27" s="5">
        <v>43871</v>
      </c>
      <c r="B27" s="1" t="s">
        <v>25</v>
      </c>
      <c r="C27" s="1" t="s">
        <v>305</v>
      </c>
      <c r="D27" s="1">
        <v>46.55</v>
      </c>
      <c r="E27" s="1" t="s">
        <v>395</v>
      </c>
      <c r="F27" s="1" t="s">
        <v>417</v>
      </c>
      <c r="G27" s="1" t="s">
        <v>527</v>
      </c>
      <c r="H27" s="2" t="s">
        <v>317</v>
      </c>
      <c r="I27" s="1" t="s">
        <v>537</v>
      </c>
      <c r="J27" s="1" t="s">
        <v>544</v>
      </c>
      <c r="K27" s="1" t="s">
        <v>315</v>
      </c>
      <c r="L27" s="2" t="s">
        <v>352</v>
      </c>
      <c r="M27" s="11">
        <v>719663</v>
      </c>
      <c r="N27" s="11">
        <v>71.221499999999992</v>
      </c>
      <c r="O27" s="11">
        <v>1.34995</v>
      </c>
      <c r="P27" s="11">
        <v>0.27017619999999998</v>
      </c>
      <c r="Q27" s="11">
        <v>21.413</v>
      </c>
      <c r="R27" s="11">
        <v>1480.29</v>
      </c>
      <c r="S27" s="11">
        <v>246.71499999999997</v>
      </c>
      <c r="T27" s="11">
        <v>9030.6999999999989</v>
      </c>
      <c r="U27" s="11">
        <v>97.754999999999995</v>
      </c>
      <c r="V27" s="11">
        <v>1.2102999999999999</v>
      </c>
      <c r="W27" s="11">
        <v>0.23274999999999998</v>
      </c>
      <c r="X27" s="11">
        <v>63.308</v>
      </c>
      <c r="Y27" s="11">
        <v>33.0505</v>
      </c>
      <c r="Z27" s="11">
        <v>8.5935955000000008E-2</v>
      </c>
      <c r="AA27" s="11">
        <v>3.2119499999999999</v>
      </c>
      <c r="AB27" s="11">
        <v>0.79135</v>
      </c>
      <c r="AC27" s="11">
        <v>1.0473749999999999</v>
      </c>
      <c r="AD27" s="11">
        <v>0.41429499999999997</v>
      </c>
      <c r="AE27" s="11">
        <v>1.2196100000000001</v>
      </c>
      <c r="AF27" s="11">
        <v>5.0273999999999992</v>
      </c>
      <c r="AG27" s="11">
        <v>0.88444999999999996</v>
      </c>
      <c r="AH27" s="11">
        <v>3.6308999999999994E-2</v>
      </c>
      <c r="AI27" s="11">
        <v>0.103341</v>
      </c>
      <c r="AJ27" s="11">
        <v>0.63773499999999994</v>
      </c>
      <c r="AK27" s="11">
        <v>4.8373596249999991E-3</v>
      </c>
      <c r="AL27" s="11">
        <v>25.137</v>
      </c>
      <c r="AM27" s="11">
        <v>4.0032999999999994</v>
      </c>
    </row>
    <row r="28" spans="1:39" s="1" customFormat="1" x14ac:dyDescent="0.2">
      <c r="A28" s="5">
        <v>43871</v>
      </c>
      <c r="B28" s="1" t="s">
        <v>27</v>
      </c>
      <c r="C28" s="1" t="s">
        <v>305</v>
      </c>
      <c r="D28" s="1">
        <v>46.55</v>
      </c>
      <c r="E28" s="1" t="s">
        <v>395</v>
      </c>
      <c r="F28" s="1" t="s">
        <v>417</v>
      </c>
      <c r="G28" s="1" t="s">
        <v>527</v>
      </c>
      <c r="H28" s="2" t="s">
        <v>319</v>
      </c>
      <c r="I28" s="1" t="s">
        <v>537</v>
      </c>
      <c r="J28" s="1" t="s">
        <v>544</v>
      </c>
      <c r="K28" s="1" t="s">
        <v>315</v>
      </c>
      <c r="L28" s="2" t="s">
        <v>570</v>
      </c>
      <c r="M28" s="11">
        <v>437.05794999999995</v>
      </c>
      <c r="N28" s="11">
        <v>8.4255499999999994</v>
      </c>
      <c r="O28" s="11">
        <v>0.54928999999999994</v>
      </c>
      <c r="P28" s="11">
        <v>0.27017619999999998</v>
      </c>
      <c r="Q28" s="11">
        <v>6.7031999999999989</v>
      </c>
      <c r="R28" s="11">
        <v>1610.6299999999999</v>
      </c>
      <c r="S28" s="11">
        <v>349.125</v>
      </c>
      <c r="T28" s="11">
        <v>558.59999999999991</v>
      </c>
      <c r="U28" s="11">
        <v>456.19</v>
      </c>
      <c r="V28" s="11">
        <v>0.20947499999999997</v>
      </c>
      <c r="W28" s="11">
        <v>0.33050499999999999</v>
      </c>
      <c r="X28" s="11">
        <v>4.1894999999999998</v>
      </c>
      <c r="Y28" s="11">
        <v>41.196749999999994</v>
      </c>
      <c r="Z28" s="11">
        <v>0.57721999999999996</v>
      </c>
      <c r="AA28" s="11">
        <v>0.60980500000000004</v>
      </c>
      <c r="AB28" s="11">
        <v>2.0016499999999997</v>
      </c>
      <c r="AC28" s="11">
        <v>0.49808499999999994</v>
      </c>
      <c r="AD28" s="11">
        <v>0.65169999999999995</v>
      </c>
      <c r="AE28" s="11">
        <v>0.13499499999999998</v>
      </c>
      <c r="AF28" s="11">
        <v>7.2221161249999999E-2</v>
      </c>
      <c r="AG28" s="11">
        <v>0.26998999999999995</v>
      </c>
      <c r="AH28" s="11">
        <v>4.6550000000000003E-3</v>
      </c>
      <c r="AI28" s="11">
        <v>3.2584999999999996E-2</v>
      </c>
      <c r="AJ28" s="11">
        <v>0.21077374499999996</v>
      </c>
      <c r="AK28" s="11">
        <v>0.22762949999999998</v>
      </c>
      <c r="AL28" s="11">
        <v>14.011549999999998</v>
      </c>
      <c r="AM28" s="11">
        <v>1.0799599999999998</v>
      </c>
    </row>
    <row r="29" spans="1:39" s="1" customFormat="1" x14ac:dyDescent="0.2">
      <c r="A29" s="5">
        <v>43871</v>
      </c>
      <c r="B29" s="1" t="s">
        <v>26</v>
      </c>
      <c r="C29" s="1" t="s">
        <v>305</v>
      </c>
      <c r="D29" s="1">
        <v>46.55</v>
      </c>
      <c r="E29" s="1" t="s">
        <v>395</v>
      </c>
      <c r="F29" s="1" t="s">
        <v>417</v>
      </c>
      <c r="G29" s="1" t="s">
        <v>527</v>
      </c>
      <c r="H29" s="2" t="s">
        <v>319</v>
      </c>
      <c r="I29" s="1" t="s">
        <v>537</v>
      </c>
      <c r="J29" s="1" t="s">
        <v>544</v>
      </c>
      <c r="K29" s="1" t="s">
        <v>315</v>
      </c>
      <c r="L29" s="2" t="s">
        <v>570</v>
      </c>
      <c r="M29" s="11">
        <v>733162.5</v>
      </c>
      <c r="N29" s="11">
        <v>9.2169000000000008</v>
      </c>
      <c r="O29" s="11">
        <v>0.64704499999999987</v>
      </c>
      <c r="P29" s="11">
        <v>1.2102999999999999</v>
      </c>
      <c r="Q29" s="11">
        <v>12.7547</v>
      </c>
      <c r="R29" s="11">
        <v>384.96849999999995</v>
      </c>
      <c r="S29" s="11">
        <v>0.80605979999999999</v>
      </c>
      <c r="T29" s="11">
        <v>1210.3</v>
      </c>
      <c r="U29" s="11">
        <v>0.65849630000000003</v>
      </c>
      <c r="V29" s="11">
        <v>0.29792000000000002</v>
      </c>
      <c r="W29" s="11">
        <v>3.7239999999999998</v>
      </c>
      <c r="X29" s="11">
        <v>7.7738500000000004</v>
      </c>
      <c r="Y29" s="11">
        <v>38.217549999999996</v>
      </c>
      <c r="Z29" s="11">
        <v>0.31188499999999997</v>
      </c>
      <c r="AA29" s="11">
        <v>2.0947499999999999</v>
      </c>
      <c r="AB29" s="11">
        <v>0.24205999999999997</v>
      </c>
      <c r="AC29" s="11">
        <v>0.65169999999999995</v>
      </c>
      <c r="AD29" s="11">
        <v>4.3747689999999999E-2</v>
      </c>
      <c r="AE29" s="11">
        <v>1.3634495E-2</v>
      </c>
      <c r="AF29" s="11">
        <v>3.95675</v>
      </c>
      <c r="AG29" s="11">
        <v>1.9133213749999999E-2</v>
      </c>
      <c r="AH29" s="11">
        <v>3.0257499999999996E-2</v>
      </c>
      <c r="AI29" s="11">
        <v>9.7754999999999995E-2</v>
      </c>
      <c r="AJ29" s="11">
        <v>0.21077374499999996</v>
      </c>
      <c r="AK29" s="11">
        <v>0.12521950000000001</v>
      </c>
      <c r="AL29" s="11">
        <v>10.427199999999999</v>
      </c>
      <c r="AM29" s="11">
        <v>2.2949149999999996</v>
      </c>
    </row>
    <row r="30" spans="1:39" s="1" customFormat="1" x14ac:dyDescent="0.2">
      <c r="A30" s="5">
        <v>43871</v>
      </c>
      <c r="B30" s="1" t="s">
        <v>16</v>
      </c>
      <c r="C30" s="1" t="s">
        <v>305</v>
      </c>
      <c r="D30" s="1">
        <v>46.55</v>
      </c>
      <c r="E30" s="1" t="s">
        <v>397</v>
      </c>
      <c r="F30" s="1" t="s">
        <v>419</v>
      </c>
      <c r="G30" s="1" t="s">
        <v>527</v>
      </c>
      <c r="H30" s="2" t="s">
        <v>319</v>
      </c>
      <c r="I30" s="1" t="s">
        <v>347</v>
      </c>
      <c r="J30" s="1" t="s">
        <v>543</v>
      </c>
      <c r="K30" s="1" t="s">
        <v>315</v>
      </c>
      <c r="L30" s="2"/>
      <c r="M30" s="11">
        <v>694991.5</v>
      </c>
      <c r="N30" s="11">
        <v>1.4896</v>
      </c>
      <c r="O30" s="11">
        <v>0.13499499999999998</v>
      </c>
      <c r="P30" s="11">
        <v>0.27017619999999998</v>
      </c>
      <c r="Q30" s="11">
        <v>2.5602499999999999</v>
      </c>
      <c r="R30" s="11">
        <v>33.0505</v>
      </c>
      <c r="S30" s="11">
        <v>181.54499999999999</v>
      </c>
      <c r="T30" s="11">
        <v>344.46999999999997</v>
      </c>
      <c r="U30" s="11">
        <v>46.55</v>
      </c>
      <c r="V30" s="11">
        <v>0.12102999999999998</v>
      </c>
      <c r="W30" s="11">
        <v>0.55859999999999999</v>
      </c>
      <c r="X30" s="11">
        <v>412.89849999999996</v>
      </c>
      <c r="Y30" s="11">
        <v>21.133700000000001</v>
      </c>
      <c r="Z30" s="11">
        <v>0.24671499999999999</v>
      </c>
      <c r="AA30" s="11">
        <v>3.27712</v>
      </c>
      <c r="AB30" s="11">
        <v>3.7873079999999996E-2</v>
      </c>
      <c r="AC30" s="11">
        <v>7.4480000000000005E-2</v>
      </c>
      <c r="AD30" s="11">
        <v>0.39101999999999998</v>
      </c>
      <c r="AE30" s="11">
        <v>121.961</v>
      </c>
      <c r="AF30" s="11">
        <v>0.37240000000000001</v>
      </c>
      <c r="AG30" s="11">
        <v>11.730599999999999</v>
      </c>
      <c r="AH30" s="11">
        <v>4.6550000000000001E-2</v>
      </c>
      <c r="AI30" s="11">
        <v>0.22018149999999997</v>
      </c>
      <c r="AJ30" s="11">
        <v>0.21077374499999996</v>
      </c>
      <c r="AK30" s="11">
        <v>0.11823699999999999</v>
      </c>
      <c r="AL30" s="11">
        <v>1284.78</v>
      </c>
      <c r="AM30" s="11">
        <v>6.0980499999999997</v>
      </c>
    </row>
    <row r="31" spans="1:39" s="1" customFormat="1" x14ac:dyDescent="0.2">
      <c r="A31" s="5">
        <v>43871</v>
      </c>
      <c r="B31" s="1" t="s">
        <v>17</v>
      </c>
      <c r="C31" s="1" t="s">
        <v>305</v>
      </c>
      <c r="D31" s="1">
        <v>46.55</v>
      </c>
      <c r="E31" s="1" t="s">
        <v>397</v>
      </c>
      <c r="F31" s="1" t="s">
        <v>419</v>
      </c>
      <c r="G31" s="1" t="s">
        <v>527</v>
      </c>
      <c r="H31" s="2" t="s">
        <v>319</v>
      </c>
      <c r="I31" s="1" t="s">
        <v>347</v>
      </c>
      <c r="J31" s="1" t="s">
        <v>542</v>
      </c>
      <c r="K31" s="1" t="s">
        <v>315</v>
      </c>
      <c r="L31" s="2" t="s">
        <v>307</v>
      </c>
      <c r="M31" s="11">
        <v>728088.54999999993</v>
      </c>
      <c r="N31" s="11">
        <v>2.0947499999999999</v>
      </c>
      <c r="O31" s="11">
        <v>0.33050499999999999</v>
      </c>
      <c r="P31" s="11">
        <v>0.27017619999999998</v>
      </c>
      <c r="Q31" s="11">
        <v>5.7256499999999999</v>
      </c>
      <c r="R31" s="11">
        <v>1233.5749999999998</v>
      </c>
      <c r="S31" s="11">
        <v>856.51999999999987</v>
      </c>
      <c r="T31" s="11">
        <v>586.53</v>
      </c>
      <c r="U31" s="11">
        <v>60.980499999999999</v>
      </c>
      <c r="V31" s="11">
        <v>0.25602499999999995</v>
      </c>
      <c r="W31" s="11">
        <v>0.33515999999999996</v>
      </c>
      <c r="X31" s="11">
        <v>184.80349999999999</v>
      </c>
      <c r="Y31" s="11">
        <v>45.572449999999996</v>
      </c>
      <c r="Z31" s="11">
        <v>0.97755000000000003</v>
      </c>
      <c r="AA31" s="11">
        <v>3.6774499999999999</v>
      </c>
      <c r="AB31" s="11">
        <v>3.7873079999999996E-2</v>
      </c>
      <c r="AC31" s="11">
        <v>0.22250900000000001</v>
      </c>
      <c r="AD31" s="11">
        <v>0.50273999999999996</v>
      </c>
      <c r="AE31" s="11">
        <v>39.148549999999993</v>
      </c>
      <c r="AF31" s="11">
        <v>11.078899999999999</v>
      </c>
      <c r="AG31" s="11">
        <v>4.5153499999999998</v>
      </c>
      <c r="AH31" s="11">
        <v>3.4912499999999999E-2</v>
      </c>
      <c r="AI31" s="11">
        <v>0.72152499999999997</v>
      </c>
      <c r="AJ31" s="11">
        <v>0.21077374499999996</v>
      </c>
      <c r="AK31" s="11">
        <v>8.0997E-2</v>
      </c>
      <c r="AL31" s="11">
        <v>488.30949999999996</v>
      </c>
      <c r="AM31" s="11">
        <v>18.759650000000001</v>
      </c>
    </row>
    <row r="32" spans="1:39" s="1" customFormat="1" x14ac:dyDescent="0.2">
      <c r="A32" s="5">
        <v>43871</v>
      </c>
      <c r="B32" s="1" t="s">
        <v>291</v>
      </c>
      <c r="C32" s="1" t="s">
        <v>305</v>
      </c>
      <c r="D32" s="1">
        <v>46.55</v>
      </c>
      <c r="E32" s="1" t="s">
        <v>397</v>
      </c>
      <c r="F32" s="1" t="s">
        <v>419</v>
      </c>
      <c r="G32" s="1" t="s">
        <v>527</v>
      </c>
      <c r="H32" s="2" t="s">
        <v>534</v>
      </c>
      <c r="I32" s="1" t="s">
        <v>537</v>
      </c>
      <c r="J32" s="1" t="s">
        <v>542</v>
      </c>
      <c r="K32" s="1" t="s">
        <v>330</v>
      </c>
      <c r="L32" s="2" t="s">
        <v>353</v>
      </c>
      <c r="M32" s="11">
        <v>689871</v>
      </c>
      <c r="N32" s="11">
        <v>1.8154499999999998</v>
      </c>
      <c r="O32" s="11">
        <v>0.29792000000000002</v>
      </c>
      <c r="P32" s="11">
        <v>1.4896</v>
      </c>
      <c r="Q32" s="11">
        <v>130.33999999999997</v>
      </c>
      <c r="R32" s="11">
        <v>2848.86</v>
      </c>
      <c r="S32" s="11">
        <v>698.25</v>
      </c>
      <c r="T32" s="11">
        <v>581.875</v>
      </c>
      <c r="U32" s="11">
        <v>127.08149999999999</v>
      </c>
      <c r="V32" s="11">
        <v>0.26067999999999997</v>
      </c>
      <c r="W32" s="11">
        <v>0.43757000000000001</v>
      </c>
      <c r="X32" s="11">
        <v>316.53999999999996</v>
      </c>
      <c r="Y32" s="11">
        <v>42.127749999999999</v>
      </c>
      <c r="Z32" s="11">
        <v>0.32584999999999997</v>
      </c>
      <c r="AA32" s="11">
        <v>43.291499999999999</v>
      </c>
      <c r="AB32" s="11">
        <v>3.7873079999999996E-2</v>
      </c>
      <c r="AC32" s="11">
        <v>0.17688999999999999</v>
      </c>
      <c r="AD32" s="11">
        <v>0.74480000000000002</v>
      </c>
      <c r="AE32" s="11">
        <v>0.50273999999999996</v>
      </c>
      <c r="AF32" s="11">
        <v>14.337399999999999</v>
      </c>
      <c r="AG32" s="11">
        <v>5.4463499999999998</v>
      </c>
      <c r="AH32" s="11">
        <v>0.13499499999999998</v>
      </c>
      <c r="AI32" s="11">
        <v>162.92499999999998</v>
      </c>
      <c r="AJ32" s="11">
        <v>1.3033999999999999</v>
      </c>
      <c r="AK32" s="11">
        <v>5.07395E-2</v>
      </c>
      <c r="AL32" s="11">
        <v>21.878499999999999</v>
      </c>
      <c r="AM32" s="11">
        <v>9.4961999999999982</v>
      </c>
    </row>
    <row r="33" spans="1:39" s="1" customFormat="1" x14ac:dyDescent="0.2">
      <c r="A33" s="5">
        <v>43871</v>
      </c>
      <c r="B33" s="1" t="s">
        <v>18</v>
      </c>
      <c r="C33" s="1" t="s">
        <v>305</v>
      </c>
      <c r="D33" s="1">
        <v>46.55</v>
      </c>
      <c r="E33" s="1" t="s">
        <v>397</v>
      </c>
      <c r="F33" s="1" t="s">
        <v>419</v>
      </c>
      <c r="G33" s="1" t="s">
        <v>527</v>
      </c>
      <c r="H33" s="2" t="s">
        <v>534</v>
      </c>
      <c r="I33" s="1" t="s">
        <v>537</v>
      </c>
      <c r="J33" s="1" t="s">
        <v>542</v>
      </c>
      <c r="K33" s="1" t="s">
        <v>330</v>
      </c>
      <c r="L33" s="2"/>
      <c r="M33" s="11">
        <v>646114</v>
      </c>
      <c r="N33" s="11">
        <v>1.5827</v>
      </c>
      <c r="O33" s="11">
        <v>0.21878500000000001</v>
      </c>
      <c r="P33" s="11">
        <v>0.74945499999999998</v>
      </c>
      <c r="Q33" s="11">
        <v>13.592599999999999</v>
      </c>
      <c r="R33" s="11">
        <v>6237.7</v>
      </c>
      <c r="S33" s="11">
        <v>456.19</v>
      </c>
      <c r="T33" s="11">
        <v>3211.95</v>
      </c>
      <c r="U33" s="11">
        <v>107.06499999999998</v>
      </c>
      <c r="V33" s="11">
        <v>0.74480000000000002</v>
      </c>
      <c r="W33" s="11">
        <v>0.40964</v>
      </c>
      <c r="X33" s="11">
        <v>744.8</v>
      </c>
      <c r="Y33" s="11">
        <v>42.826000000000001</v>
      </c>
      <c r="Z33" s="11">
        <v>0.17782099999999998</v>
      </c>
      <c r="AA33" s="11">
        <v>15.547700000000001</v>
      </c>
      <c r="AB33" s="11">
        <v>0.22343999999999997</v>
      </c>
      <c r="AC33" s="11">
        <v>0.35377999999999998</v>
      </c>
      <c r="AD33" s="11">
        <v>0.61446000000000001</v>
      </c>
      <c r="AE33" s="11">
        <v>1.7688999999999999</v>
      </c>
      <c r="AF33" s="11">
        <v>32.584999999999994</v>
      </c>
      <c r="AG33" s="11">
        <v>4.9808499999999993</v>
      </c>
      <c r="AH33" s="11">
        <v>2.4205999999999995E-2</v>
      </c>
      <c r="AI33" s="11">
        <v>4.6550000000000002</v>
      </c>
      <c r="AJ33" s="11">
        <v>0.79135</v>
      </c>
      <c r="AK33" s="11">
        <v>0.21878500000000001</v>
      </c>
      <c r="AL33" s="11">
        <v>61.445999999999998</v>
      </c>
      <c r="AM33" s="11">
        <v>26.114550000000001</v>
      </c>
    </row>
    <row r="34" spans="1:39" s="1" customFormat="1" x14ac:dyDescent="0.2">
      <c r="A34" s="5">
        <v>43871</v>
      </c>
      <c r="B34" s="1" t="s">
        <v>19</v>
      </c>
      <c r="C34" s="1" t="s">
        <v>305</v>
      </c>
      <c r="D34" s="1">
        <v>46.55</v>
      </c>
      <c r="E34" s="1" t="s">
        <v>397</v>
      </c>
      <c r="F34" s="1" t="s">
        <v>419</v>
      </c>
      <c r="G34" s="1" t="s">
        <v>527</v>
      </c>
      <c r="H34" s="2" t="s">
        <v>534</v>
      </c>
      <c r="I34" s="1" t="s">
        <v>537</v>
      </c>
      <c r="J34" s="1" t="s">
        <v>542</v>
      </c>
      <c r="K34" s="1" t="s">
        <v>330</v>
      </c>
      <c r="L34" s="2"/>
      <c r="M34" s="11">
        <v>652631</v>
      </c>
      <c r="N34" s="11">
        <v>1.1218549999999998</v>
      </c>
      <c r="O34" s="11">
        <v>0.153615</v>
      </c>
      <c r="P34" s="11">
        <v>0.27017619999999998</v>
      </c>
      <c r="Q34" s="11">
        <v>11.684049999999999</v>
      </c>
      <c r="R34" s="11">
        <v>395.67499999999995</v>
      </c>
      <c r="S34" s="11">
        <v>1070.6499999999999</v>
      </c>
      <c r="T34" s="11">
        <v>623.77</v>
      </c>
      <c r="U34" s="11">
        <v>106.13399999999999</v>
      </c>
      <c r="V34" s="11">
        <v>9.5419353749999991E-2</v>
      </c>
      <c r="W34" s="11">
        <v>3.5971512499999997E-2</v>
      </c>
      <c r="X34" s="11">
        <v>184.33799999999999</v>
      </c>
      <c r="Y34" s="11">
        <v>42.081199999999995</v>
      </c>
      <c r="Z34" s="11">
        <v>8.5935955000000008E-2</v>
      </c>
      <c r="AA34" s="11">
        <v>5.8652999999999995</v>
      </c>
      <c r="AB34" s="11">
        <v>0.40032999999999996</v>
      </c>
      <c r="AC34" s="11">
        <v>0.22809499999999999</v>
      </c>
      <c r="AD34" s="11">
        <v>0.68894</v>
      </c>
      <c r="AE34" s="11">
        <v>22.343999999999998</v>
      </c>
      <c r="AF34" s="11">
        <v>11.49785</v>
      </c>
      <c r="AG34" s="11">
        <v>0.83789999999999987</v>
      </c>
      <c r="AH34" s="11">
        <v>7.9134999999999997E-2</v>
      </c>
      <c r="AI34" s="11">
        <v>0.67031999999999992</v>
      </c>
      <c r="AJ34" s="11">
        <v>0.40964</v>
      </c>
      <c r="AK34" s="11">
        <v>6.2376999999999995E-2</v>
      </c>
      <c r="AL34" s="11">
        <v>302.57499999999999</v>
      </c>
      <c r="AM34" s="11">
        <v>17.316599999999998</v>
      </c>
    </row>
    <row r="35" spans="1:39" s="1" customFormat="1" x14ac:dyDescent="0.2">
      <c r="A35" s="5">
        <v>43871</v>
      </c>
      <c r="B35" s="1" t="s">
        <v>288</v>
      </c>
      <c r="C35" s="1" t="s">
        <v>305</v>
      </c>
      <c r="D35" s="1">
        <v>46.55</v>
      </c>
      <c r="E35" s="1" t="s">
        <v>397</v>
      </c>
      <c r="F35" s="1" t="s">
        <v>419</v>
      </c>
      <c r="G35" s="1" t="s">
        <v>527</v>
      </c>
      <c r="H35" s="2" t="s">
        <v>534</v>
      </c>
      <c r="I35" s="1" t="s">
        <v>537</v>
      </c>
      <c r="J35" s="1" t="s">
        <v>542</v>
      </c>
      <c r="K35" s="1" t="s">
        <v>330</v>
      </c>
      <c r="L35" s="2"/>
      <c r="M35" s="11">
        <v>674509.5</v>
      </c>
      <c r="N35" s="11">
        <v>1.7223499999999998</v>
      </c>
      <c r="O35" s="11">
        <v>0.14430499999999999</v>
      </c>
      <c r="P35" s="11">
        <v>0.27017619999999998</v>
      </c>
      <c r="Q35" s="11">
        <v>7.58765</v>
      </c>
      <c r="R35" s="11">
        <v>1005.48</v>
      </c>
      <c r="S35" s="11">
        <v>0.80605979999999999</v>
      </c>
      <c r="T35" s="11">
        <v>246.71499999999997</v>
      </c>
      <c r="U35" s="11">
        <v>55.859999999999992</v>
      </c>
      <c r="V35" s="11">
        <v>9.5419353749999991E-2</v>
      </c>
      <c r="W35" s="11">
        <v>3.5971512499999997E-2</v>
      </c>
      <c r="X35" s="11">
        <v>856.51999999999987</v>
      </c>
      <c r="Y35" s="11">
        <v>16.851099999999999</v>
      </c>
      <c r="Z35" s="11">
        <v>0.28860999999999998</v>
      </c>
      <c r="AA35" s="11">
        <v>4.1429499999999999</v>
      </c>
      <c r="AB35" s="11">
        <v>0.11637499999999999</v>
      </c>
      <c r="AC35" s="11">
        <v>0.19550999999999999</v>
      </c>
      <c r="AD35" s="11">
        <v>0.83789999999999987</v>
      </c>
      <c r="AE35" s="11">
        <v>62.377000000000002</v>
      </c>
      <c r="AF35" s="11">
        <v>9.9151499999999988</v>
      </c>
      <c r="AG35" s="11">
        <v>13.639149999999999</v>
      </c>
      <c r="AH35" s="11">
        <v>6.0514999999999992E-2</v>
      </c>
      <c r="AI35" s="11">
        <v>0.64704499999999987</v>
      </c>
      <c r="AJ35" s="11">
        <v>0.21077374499999996</v>
      </c>
      <c r="AK35" s="11">
        <v>0.11171999999999999</v>
      </c>
      <c r="AL35" s="11">
        <v>758.76499999999999</v>
      </c>
      <c r="AM35" s="11">
        <v>20.481999999999999</v>
      </c>
    </row>
    <row r="36" spans="1:39" s="1" customFormat="1" x14ac:dyDescent="0.2">
      <c r="A36" s="5">
        <v>43871</v>
      </c>
      <c r="B36" s="1" t="s">
        <v>20</v>
      </c>
      <c r="C36" s="1" t="s">
        <v>305</v>
      </c>
      <c r="D36" s="1">
        <v>46.55</v>
      </c>
      <c r="E36" s="1" t="s">
        <v>398</v>
      </c>
      <c r="F36" s="1" t="s">
        <v>419</v>
      </c>
      <c r="G36" s="1" t="s">
        <v>527</v>
      </c>
      <c r="H36" s="2" t="s">
        <v>319</v>
      </c>
      <c r="I36" s="1" t="s">
        <v>347</v>
      </c>
      <c r="J36" s="1" t="s">
        <v>542</v>
      </c>
      <c r="K36" s="1" t="s">
        <v>315</v>
      </c>
      <c r="L36" s="2" t="s">
        <v>547</v>
      </c>
      <c r="M36" s="11">
        <v>804849.5</v>
      </c>
      <c r="N36" s="11">
        <v>5.5394499999999995</v>
      </c>
      <c r="O36" s="11">
        <v>0.65635499999999991</v>
      </c>
      <c r="P36" s="11">
        <v>0.97289499999999984</v>
      </c>
      <c r="Q36" s="11">
        <v>19.550999999999998</v>
      </c>
      <c r="R36" s="11">
        <v>8937.5999999999985</v>
      </c>
      <c r="S36" s="11">
        <v>4701.5499999999993</v>
      </c>
      <c r="T36" s="11">
        <v>581.875</v>
      </c>
      <c r="U36" s="11">
        <v>479.46500000000003</v>
      </c>
      <c r="V36" s="11">
        <v>0.21878500000000001</v>
      </c>
      <c r="W36" s="11">
        <v>1.1637500000000001</v>
      </c>
      <c r="X36" s="11">
        <v>479.46500000000003</v>
      </c>
      <c r="Y36" s="11">
        <v>128.01249999999999</v>
      </c>
      <c r="Z36" s="11">
        <v>0.55859999999999999</v>
      </c>
      <c r="AA36" s="11">
        <v>5.1670499999999997</v>
      </c>
      <c r="AB36" s="11">
        <v>2.1412999999999998</v>
      </c>
      <c r="AC36" s="11">
        <v>0.45153499999999996</v>
      </c>
      <c r="AD36" s="11">
        <v>0.81462500000000004</v>
      </c>
      <c r="AE36" s="11">
        <v>8.1927999999999983</v>
      </c>
      <c r="AF36" s="11">
        <v>6.0514999999999999</v>
      </c>
      <c r="AG36" s="11">
        <v>1.1637500000000001</v>
      </c>
      <c r="AH36" s="11">
        <v>6.5169999999999992E-2</v>
      </c>
      <c r="AI36" s="11">
        <v>1.6424934749999998E-2</v>
      </c>
      <c r="AJ36" s="11">
        <v>0.80531499999999989</v>
      </c>
      <c r="AK36" s="11">
        <v>5.5859999999999993E-2</v>
      </c>
      <c r="AL36" s="11">
        <v>698.25</v>
      </c>
      <c r="AM36" s="11">
        <v>6.3308</v>
      </c>
    </row>
    <row r="37" spans="1:39" s="1" customFormat="1" x14ac:dyDescent="0.2">
      <c r="A37" s="5">
        <v>43871</v>
      </c>
      <c r="B37" s="1" t="s">
        <v>21</v>
      </c>
      <c r="C37" s="1" t="s">
        <v>305</v>
      </c>
      <c r="D37" s="1">
        <v>46.55</v>
      </c>
      <c r="E37" s="1" t="s">
        <v>398</v>
      </c>
      <c r="F37" s="1" t="s">
        <v>419</v>
      </c>
      <c r="G37" s="1" t="s">
        <v>527</v>
      </c>
      <c r="H37" s="2" t="s">
        <v>319</v>
      </c>
      <c r="I37" s="1" t="s">
        <v>347</v>
      </c>
      <c r="J37" s="1" t="s">
        <v>542</v>
      </c>
      <c r="K37" s="1" t="s">
        <v>315</v>
      </c>
      <c r="L37" s="2" t="s">
        <v>547</v>
      </c>
      <c r="M37" s="11">
        <v>833245</v>
      </c>
      <c r="N37" s="11">
        <v>4.6084500000000004</v>
      </c>
      <c r="O37" s="11">
        <v>2.675694E-2</v>
      </c>
      <c r="P37" s="11">
        <v>0.27017619999999998</v>
      </c>
      <c r="Q37" s="11">
        <v>5.5859999999999994</v>
      </c>
      <c r="R37" s="11">
        <v>2848.86</v>
      </c>
      <c r="S37" s="11">
        <v>6842.8499999999995</v>
      </c>
      <c r="T37" s="11">
        <v>763.41999999999985</v>
      </c>
      <c r="U37" s="11">
        <v>3025.75</v>
      </c>
      <c r="V37" s="11">
        <v>9.5419353749999991E-2</v>
      </c>
      <c r="W37" s="11">
        <v>2.5602499999999999</v>
      </c>
      <c r="X37" s="11">
        <v>1070.6499999999999</v>
      </c>
      <c r="Y37" s="11">
        <v>148.96</v>
      </c>
      <c r="Z37" s="11">
        <v>0.32584999999999997</v>
      </c>
      <c r="AA37" s="11">
        <v>74.945499999999996</v>
      </c>
      <c r="AB37" s="11">
        <v>14.477049999999998</v>
      </c>
      <c r="AC37" s="11">
        <v>1.3685699999999998</v>
      </c>
      <c r="AD37" s="11">
        <v>0.69824999999999993</v>
      </c>
      <c r="AE37" s="11">
        <v>16.292499999999997</v>
      </c>
      <c r="AF37" s="11">
        <v>26.347299999999997</v>
      </c>
      <c r="AG37" s="11">
        <v>0.30257499999999998</v>
      </c>
      <c r="AH37" s="11">
        <v>7.4480000000000005E-2</v>
      </c>
      <c r="AI37" s="11">
        <v>2.2809499999999998</v>
      </c>
      <c r="AJ37" s="11">
        <v>0.21077374499999996</v>
      </c>
      <c r="AK37" s="11">
        <v>0.20482</v>
      </c>
      <c r="AL37" s="11">
        <v>6423.9</v>
      </c>
      <c r="AM37" s="11">
        <v>49.342999999999996</v>
      </c>
    </row>
    <row r="38" spans="1:39" s="1" customFormat="1" x14ac:dyDescent="0.2">
      <c r="A38" s="5">
        <v>43871</v>
      </c>
      <c r="B38" s="1" t="s">
        <v>22</v>
      </c>
      <c r="C38" s="1" t="s">
        <v>305</v>
      </c>
      <c r="D38" s="1">
        <v>46.55</v>
      </c>
      <c r="E38" s="1" t="s">
        <v>398</v>
      </c>
      <c r="F38" s="1" t="s">
        <v>419</v>
      </c>
      <c r="G38" s="1" t="s">
        <v>527</v>
      </c>
      <c r="H38" s="2" t="s">
        <v>317</v>
      </c>
      <c r="I38" s="1" t="s">
        <v>347</v>
      </c>
      <c r="J38" s="1" t="s">
        <v>544</v>
      </c>
      <c r="K38" s="1" t="s">
        <v>315</v>
      </c>
      <c r="L38" s="2" t="s">
        <v>547</v>
      </c>
      <c r="M38" s="11">
        <v>701043</v>
      </c>
      <c r="N38" s="11">
        <v>1.4942549999999997</v>
      </c>
      <c r="O38" s="11">
        <v>0.15873549999999997</v>
      </c>
      <c r="P38" s="11">
        <v>0.54928999999999994</v>
      </c>
      <c r="Q38" s="11">
        <v>3.5843499999999997</v>
      </c>
      <c r="R38" s="11">
        <v>1224.2649999999999</v>
      </c>
      <c r="S38" s="11">
        <v>893.75999999999988</v>
      </c>
      <c r="T38" s="11">
        <v>200.16499999999999</v>
      </c>
      <c r="U38" s="11">
        <v>34.912499999999994</v>
      </c>
      <c r="V38" s="11">
        <v>9.5419353749999991E-2</v>
      </c>
      <c r="W38" s="11">
        <v>0.29792000000000002</v>
      </c>
      <c r="X38" s="11">
        <v>1624.5949999999998</v>
      </c>
      <c r="Y38" s="11">
        <v>18.107949999999999</v>
      </c>
      <c r="Z38" s="11">
        <v>0.40964</v>
      </c>
      <c r="AA38" s="11">
        <v>1.0566850000000001</v>
      </c>
      <c r="AB38" s="11">
        <v>0.23274999999999998</v>
      </c>
      <c r="AC38" s="11">
        <v>4.841199999999999E-2</v>
      </c>
      <c r="AD38" s="11">
        <v>7.9134999999999997E-2</v>
      </c>
      <c r="AE38" s="11">
        <v>37.007249999999999</v>
      </c>
      <c r="AF38" s="11">
        <v>3.9614049999999996</v>
      </c>
      <c r="AG38" s="11">
        <v>2.2343999999999999</v>
      </c>
      <c r="AH38" s="11">
        <v>2.3052490999999998E-2</v>
      </c>
      <c r="AI38" s="11">
        <v>0.32584999999999997</v>
      </c>
      <c r="AJ38" s="11">
        <v>0.21077374499999996</v>
      </c>
      <c r="AK38" s="11">
        <v>2.9326499999999998E-2</v>
      </c>
      <c r="AL38" s="11">
        <v>519.03250000000003</v>
      </c>
      <c r="AM38" s="11">
        <v>5.5394499999999995</v>
      </c>
    </row>
    <row r="39" spans="1:39" s="1" customFormat="1" x14ac:dyDescent="0.2">
      <c r="A39" s="5">
        <v>43871</v>
      </c>
      <c r="B39" s="1" t="s">
        <v>24</v>
      </c>
      <c r="C39" s="1" t="s">
        <v>305</v>
      </c>
      <c r="D39" s="1">
        <v>46.55</v>
      </c>
      <c r="E39" s="1" t="s">
        <v>400</v>
      </c>
      <c r="F39" s="1" t="s">
        <v>419</v>
      </c>
      <c r="G39" s="1" t="s">
        <v>527</v>
      </c>
      <c r="H39" s="2" t="s">
        <v>319</v>
      </c>
      <c r="I39" s="1" t="s">
        <v>540</v>
      </c>
      <c r="J39" s="1" t="s">
        <v>543</v>
      </c>
      <c r="K39" s="1" t="s">
        <v>315</v>
      </c>
      <c r="L39" s="2"/>
      <c r="M39" s="11">
        <v>743403.5</v>
      </c>
      <c r="N39" s="11">
        <v>1.90855</v>
      </c>
      <c r="O39" s="11">
        <v>0.77738499999999988</v>
      </c>
      <c r="P39" s="11">
        <v>1.3964999999999999</v>
      </c>
      <c r="Q39" s="11">
        <v>53.066999999999993</v>
      </c>
      <c r="R39" s="11">
        <v>1205.6449999999998</v>
      </c>
      <c r="S39" s="11">
        <v>1633.905</v>
      </c>
      <c r="T39" s="11">
        <v>1396.5</v>
      </c>
      <c r="U39" s="11">
        <v>349.125</v>
      </c>
      <c r="V39" s="11">
        <v>0.15826999999999999</v>
      </c>
      <c r="W39" s="11">
        <v>0.24671499999999999</v>
      </c>
      <c r="X39" s="11">
        <v>102.41</v>
      </c>
      <c r="Y39" s="11">
        <v>42.546700000000001</v>
      </c>
      <c r="Z39" s="11">
        <v>0.16757999999999998</v>
      </c>
      <c r="AA39" s="11">
        <v>6.5170000000000003</v>
      </c>
      <c r="AB39" s="11">
        <v>1.9551000000000001</v>
      </c>
      <c r="AC39" s="11">
        <v>0.14896000000000001</v>
      </c>
      <c r="AD39" s="11">
        <v>0.41894999999999993</v>
      </c>
      <c r="AE39" s="11">
        <v>0.31653999999999999</v>
      </c>
      <c r="AF39" s="11">
        <v>17.223499999999998</v>
      </c>
      <c r="AG39" s="11">
        <v>6.1911500000000004</v>
      </c>
      <c r="AH39" s="11">
        <v>2.6533499999999998E-2</v>
      </c>
      <c r="AI39" s="11">
        <v>8.61175E-2</v>
      </c>
      <c r="AJ39" s="11">
        <v>0.88444999999999996</v>
      </c>
      <c r="AK39" s="11">
        <v>2.6533499999999998E-2</v>
      </c>
      <c r="AL39" s="11">
        <v>698.25</v>
      </c>
      <c r="AM39" s="11">
        <v>10.7065</v>
      </c>
    </row>
    <row r="40" spans="1:39" s="1" customFormat="1" x14ac:dyDescent="0.2">
      <c r="A40" s="5">
        <v>43871</v>
      </c>
      <c r="B40" s="1" t="s">
        <v>23</v>
      </c>
      <c r="C40" s="1" t="s">
        <v>305</v>
      </c>
      <c r="D40" s="1">
        <v>46.55</v>
      </c>
      <c r="E40" s="1" t="s">
        <v>400</v>
      </c>
      <c r="F40" s="1" t="s">
        <v>419</v>
      </c>
      <c r="G40" s="1" t="s">
        <v>527</v>
      </c>
      <c r="H40" s="2" t="s">
        <v>319</v>
      </c>
      <c r="I40" s="1" t="s">
        <v>540</v>
      </c>
      <c r="J40" s="1" t="s">
        <v>543</v>
      </c>
      <c r="K40" s="1" t="s">
        <v>315</v>
      </c>
      <c r="L40" s="2"/>
      <c r="M40" s="11">
        <v>737817.5</v>
      </c>
      <c r="N40" s="11">
        <v>5.3997999999999999</v>
      </c>
      <c r="O40" s="11">
        <v>0.5399799999999999</v>
      </c>
      <c r="P40" s="11">
        <v>1.1637500000000001</v>
      </c>
      <c r="Q40" s="11">
        <v>8.5186499999999992</v>
      </c>
      <c r="R40" s="11">
        <v>3793.8249999999998</v>
      </c>
      <c r="S40" s="11">
        <v>628.42499999999995</v>
      </c>
      <c r="T40" s="11">
        <v>3072.2999999999997</v>
      </c>
      <c r="U40" s="11">
        <v>223.43999999999997</v>
      </c>
      <c r="V40" s="11">
        <v>9.5419353749999991E-2</v>
      </c>
      <c r="W40" s="11">
        <v>0.44687999999999994</v>
      </c>
      <c r="X40" s="11">
        <v>577.22</v>
      </c>
      <c r="Y40" s="11">
        <v>74.992049999999992</v>
      </c>
      <c r="Z40" s="11">
        <v>24.206</v>
      </c>
      <c r="AA40" s="11">
        <v>3.2585000000000002</v>
      </c>
      <c r="AB40" s="11">
        <v>0.74480000000000002</v>
      </c>
      <c r="AC40" s="11">
        <v>0.26998999999999995</v>
      </c>
      <c r="AD40" s="11">
        <v>0.74014500000000005</v>
      </c>
      <c r="AE40" s="11">
        <v>0.30257499999999998</v>
      </c>
      <c r="AF40" s="11">
        <v>4.5153499999999998</v>
      </c>
      <c r="AG40" s="11">
        <v>2.5602499999999999</v>
      </c>
      <c r="AH40" s="11">
        <v>6.5169999999999992E-2</v>
      </c>
      <c r="AI40" s="11">
        <v>0.51204999999999989</v>
      </c>
      <c r="AJ40" s="11">
        <v>0.21077374499999996</v>
      </c>
      <c r="AK40" s="11">
        <v>2.0482E-2</v>
      </c>
      <c r="AL40" s="11">
        <v>20.016499999999997</v>
      </c>
      <c r="AM40" s="11">
        <v>5.3067000000000002</v>
      </c>
    </row>
    <row r="41" spans="1:39" s="1" customFormat="1" x14ac:dyDescent="0.2">
      <c r="A41" s="5">
        <v>43872</v>
      </c>
      <c r="B41" s="1" t="s">
        <v>30</v>
      </c>
      <c r="C41" s="1" t="s">
        <v>305</v>
      </c>
      <c r="D41" s="1">
        <v>46.55</v>
      </c>
      <c r="E41" s="1" t="s">
        <v>379</v>
      </c>
      <c r="F41" s="1" t="s">
        <v>410</v>
      </c>
      <c r="G41" s="1" t="s">
        <v>527</v>
      </c>
      <c r="H41" s="2" t="s">
        <v>535</v>
      </c>
      <c r="I41" s="1" t="s">
        <v>537</v>
      </c>
      <c r="J41" s="1" t="s">
        <v>543</v>
      </c>
      <c r="L41" s="2"/>
      <c r="M41" s="11">
        <v>661010</v>
      </c>
      <c r="N41" s="11">
        <v>0.74480000000000002</v>
      </c>
      <c r="O41" s="11">
        <v>2.2159662E-2</v>
      </c>
      <c r="P41" s="11">
        <v>2.9326499999999998</v>
      </c>
      <c r="Q41" s="11">
        <v>0.20654933249999999</v>
      </c>
      <c r="R41" s="11">
        <v>884.44999999999993</v>
      </c>
      <c r="S41" s="11">
        <v>251.37</v>
      </c>
      <c r="T41" s="11">
        <v>7448</v>
      </c>
      <c r="U41" s="11">
        <v>38.170999999999992</v>
      </c>
      <c r="V41" s="11">
        <v>5.5859999999999993E-2</v>
      </c>
      <c r="W41" s="11">
        <v>0.59584000000000004</v>
      </c>
      <c r="X41" s="11">
        <v>1396.5</v>
      </c>
      <c r="Y41" s="11">
        <v>141.512</v>
      </c>
      <c r="Z41" s="11">
        <v>0.88444999999999996</v>
      </c>
      <c r="AA41" s="11">
        <v>13.499499999999998</v>
      </c>
      <c r="AB41" s="11">
        <v>8.3789999999999989E-2</v>
      </c>
      <c r="AC41" s="11">
        <v>7.9134999999999997E-2</v>
      </c>
      <c r="AD41" s="11">
        <v>0.40964</v>
      </c>
      <c r="AE41" s="11">
        <v>2.7929999999999997</v>
      </c>
      <c r="AF41" s="11">
        <v>32.119499999999995</v>
      </c>
      <c r="AG41" s="11">
        <v>5.5859999999999994</v>
      </c>
      <c r="AH41" s="11">
        <v>0.34912499999999996</v>
      </c>
      <c r="AI41" s="11">
        <v>1.0240999999999998</v>
      </c>
      <c r="AJ41" s="11">
        <v>0.16612531249999998</v>
      </c>
      <c r="AK41" s="11">
        <v>0.40032999999999996</v>
      </c>
      <c r="AL41" s="11">
        <v>51.204999999999998</v>
      </c>
      <c r="AM41" s="11">
        <v>7.0290499999999989</v>
      </c>
    </row>
    <row r="42" spans="1:39" s="1" customFormat="1" x14ac:dyDescent="0.2">
      <c r="A42" s="5">
        <v>43872</v>
      </c>
      <c r="B42" s="1" t="s">
        <v>29</v>
      </c>
      <c r="C42" s="1" t="s">
        <v>305</v>
      </c>
      <c r="D42" s="1">
        <v>46.55</v>
      </c>
      <c r="E42" s="1" t="s">
        <v>379</v>
      </c>
      <c r="F42" s="1" t="s">
        <v>410</v>
      </c>
      <c r="G42" s="1" t="s">
        <v>527</v>
      </c>
      <c r="H42" s="2" t="s">
        <v>535</v>
      </c>
      <c r="I42" s="1" t="s">
        <v>537</v>
      </c>
      <c r="J42" s="1" t="s">
        <v>543</v>
      </c>
      <c r="L42" s="2"/>
      <c r="M42" s="11">
        <v>588392</v>
      </c>
      <c r="N42" s="11">
        <v>2.9326499999999998</v>
      </c>
      <c r="O42" s="11">
        <v>0.18154499999999998</v>
      </c>
      <c r="P42" s="11">
        <v>4.7946499999999999</v>
      </c>
      <c r="Q42" s="11">
        <v>32.584999999999994</v>
      </c>
      <c r="R42" s="11">
        <v>2932.6499999999996</v>
      </c>
      <c r="S42" s="11">
        <v>1955.1</v>
      </c>
      <c r="T42" s="11">
        <v>884.44999999999993</v>
      </c>
      <c r="U42" s="11">
        <v>0.50390374999999998</v>
      </c>
      <c r="V42" s="11">
        <v>0.12568499999999999</v>
      </c>
      <c r="W42" s="11">
        <v>1.1637500000000001</v>
      </c>
      <c r="X42" s="11">
        <v>9775.5</v>
      </c>
      <c r="Y42" s="11">
        <v>147.56349999999998</v>
      </c>
      <c r="Z42" s="11">
        <v>0.46549999999999997</v>
      </c>
      <c r="AA42" s="11">
        <v>0.92634499999999997</v>
      </c>
      <c r="AB42" s="11">
        <v>0.24671499999999999</v>
      </c>
      <c r="AC42" s="11">
        <v>1.6519198499999999E-2</v>
      </c>
      <c r="AD42" s="11">
        <v>3.2959727500000001E-2</v>
      </c>
      <c r="AE42" s="11">
        <v>9.7754999999999992</v>
      </c>
      <c r="AF42" s="11">
        <v>7.4479999999999995</v>
      </c>
      <c r="AG42" s="11">
        <v>0.65169999999999995</v>
      </c>
      <c r="AH42" s="11">
        <v>5.2076648749999996E-2</v>
      </c>
      <c r="AI42" s="11">
        <v>0.26067999999999997</v>
      </c>
      <c r="AJ42" s="11">
        <v>0.16612531249999998</v>
      </c>
      <c r="AK42" s="11">
        <v>0.20947499999999997</v>
      </c>
      <c r="AL42" s="11">
        <v>18.62</v>
      </c>
      <c r="AM42" s="11">
        <v>2.0016499999999997</v>
      </c>
    </row>
    <row r="43" spans="1:39" s="1" customFormat="1" x14ac:dyDescent="0.2">
      <c r="A43" s="5">
        <v>43872</v>
      </c>
      <c r="B43" s="1" t="s">
        <v>28</v>
      </c>
      <c r="C43" s="1" t="s">
        <v>305</v>
      </c>
      <c r="D43" s="1">
        <v>46.55</v>
      </c>
      <c r="E43" s="1" t="s">
        <v>379</v>
      </c>
      <c r="F43" s="1" t="s">
        <v>410</v>
      </c>
      <c r="G43" s="1" t="s">
        <v>527</v>
      </c>
      <c r="H43" s="2" t="s">
        <v>535</v>
      </c>
      <c r="I43" s="1" t="s">
        <v>537</v>
      </c>
      <c r="J43" s="1" t="s">
        <v>543</v>
      </c>
      <c r="L43" s="2"/>
      <c r="M43" s="11">
        <v>597.02702499999998</v>
      </c>
      <c r="N43" s="11">
        <v>0.16785115374999998</v>
      </c>
      <c r="O43" s="11">
        <v>2.2159662E-2</v>
      </c>
      <c r="P43" s="11">
        <v>0.17090366999999998</v>
      </c>
      <c r="Q43" s="11">
        <v>0.20654933249999999</v>
      </c>
      <c r="R43" s="11">
        <v>0.68727583749999988</v>
      </c>
      <c r="S43" s="11">
        <v>2.4164104999999996</v>
      </c>
      <c r="T43" s="11">
        <v>26.2146325</v>
      </c>
      <c r="U43" s="11">
        <v>0.50390374999999998</v>
      </c>
      <c r="V43" s="11">
        <v>3.9114801249999998E-2</v>
      </c>
      <c r="W43" s="11">
        <v>2.536975E-2</v>
      </c>
      <c r="X43" s="11">
        <v>0.19389704249999998</v>
      </c>
      <c r="Y43" s="11">
        <v>0.92795097500000001</v>
      </c>
      <c r="Z43" s="11">
        <v>7.7945647499999993E-2</v>
      </c>
      <c r="AA43" s="11">
        <v>2.1592450249999999E-2</v>
      </c>
      <c r="AB43" s="11">
        <v>5.0710406249999999E-2</v>
      </c>
      <c r="AC43" s="11">
        <v>1.6519198499999999E-2</v>
      </c>
      <c r="AD43" s="11">
        <v>3.2959727500000001E-2</v>
      </c>
      <c r="AE43" s="11">
        <v>3.8813389999999996E-2</v>
      </c>
      <c r="AF43" s="11">
        <v>7.4761627499999997E-2</v>
      </c>
      <c r="AG43" s="11">
        <v>2.858286375E-2</v>
      </c>
      <c r="AH43" s="11">
        <v>5.2076648749999996E-2</v>
      </c>
      <c r="AI43" s="11">
        <v>1.4100344125000001E-2</v>
      </c>
      <c r="AJ43" s="11">
        <v>0.16612531249999998</v>
      </c>
      <c r="AK43" s="11">
        <v>4.750893E-3</v>
      </c>
      <c r="AL43" s="11">
        <v>9.3179134999999996E-2</v>
      </c>
      <c r="AM43" s="11">
        <v>1.262831675E-2</v>
      </c>
    </row>
    <row r="44" spans="1:39" s="1" customFormat="1" x14ac:dyDescent="0.2">
      <c r="A44" s="5">
        <v>43872</v>
      </c>
      <c r="B44" s="1" t="s">
        <v>59</v>
      </c>
      <c r="C44" s="1" t="s">
        <v>305</v>
      </c>
      <c r="D44" s="1">
        <v>46.55</v>
      </c>
      <c r="E44" s="1" t="s">
        <v>380</v>
      </c>
      <c r="F44" s="1" t="s">
        <v>412</v>
      </c>
      <c r="G44" s="1" t="s">
        <v>527</v>
      </c>
      <c r="H44" s="2" t="s">
        <v>534</v>
      </c>
      <c r="I44" s="1" t="s">
        <v>537</v>
      </c>
      <c r="J44" s="1" t="s">
        <v>544</v>
      </c>
      <c r="L44" s="2" t="s">
        <v>559</v>
      </c>
      <c r="M44" s="11">
        <v>538118</v>
      </c>
      <c r="N44" s="11">
        <v>15.361499999999999</v>
      </c>
      <c r="O44" s="11">
        <v>1.3406399999999998</v>
      </c>
      <c r="P44" s="11">
        <v>1.2568499999999998</v>
      </c>
      <c r="Q44" s="11">
        <v>34.446999999999996</v>
      </c>
      <c r="R44" s="11">
        <v>278.83449999999999</v>
      </c>
      <c r="S44" s="11">
        <v>1959.7549999999999</v>
      </c>
      <c r="T44" s="11">
        <v>9449.65</v>
      </c>
      <c r="U44" s="11">
        <v>847.20999999999992</v>
      </c>
      <c r="V44" s="11">
        <v>0.66100999999999999</v>
      </c>
      <c r="W44" s="11">
        <v>0.1862</v>
      </c>
      <c r="X44" s="11">
        <v>1461.6699999999998</v>
      </c>
      <c r="Y44" s="11">
        <v>31.79365</v>
      </c>
      <c r="Z44" s="11">
        <v>148.96</v>
      </c>
      <c r="AA44" s="11">
        <v>15.408049999999999</v>
      </c>
      <c r="AB44" s="11">
        <v>4.7946499999999999</v>
      </c>
      <c r="AC44" s="11">
        <v>2.6533500000000001</v>
      </c>
      <c r="AD44" s="11">
        <v>0.61911499999999997</v>
      </c>
      <c r="AE44" s="11">
        <v>13.359849999999998</v>
      </c>
      <c r="AF44" s="11">
        <v>14.011549999999998</v>
      </c>
      <c r="AG44" s="11">
        <v>2.858286375E-2</v>
      </c>
      <c r="AH44" s="11">
        <v>4.1894999999999995E-2</v>
      </c>
      <c r="AI44" s="11">
        <v>0.48411999999999994</v>
      </c>
      <c r="AJ44" s="11">
        <v>0.38170999999999999</v>
      </c>
      <c r="AK44" s="11">
        <v>0.11451299999999999</v>
      </c>
      <c r="AL44" s="11">
        <v>77.272999999999996</v>
      </c>
      <c r="AM44" s="11">
        <v>12.382300000000001</v>
      </c>
    </row>
    <row r="45" spans="1:39" s="1" customFormat="1" x14ac:dyDescent="0.2">
      <c r="A45" s="5">
        <v>43872</v>
      </c>
      <c r="B45" s="1" t="s">
        <v>60</v>
      </c>
      <c r="C45" s="1" t="s">
        <v>305</v>
      </c>
      <c r="D45" s="1">
        <v>46.55</v>
      </c>
      <c r="E45" s="1" t="s">
        <v>380</v>
      </c>
      <c r="F45" s="1" t="s">
        <v>412</v>
      </c>
      <c r="G45" s="1" t="s">
        <v>527</v>
      </c>
      <c r="H45" s="2" t="s">
        <v>534</v>
      </c>
      <c r="I45" s="1" t="s">
        <v>538</v>
      </c>
      <c r="J45" s="1" t="s">
        <v>542</v>
      </c>
      <c r="K45" s="1" t="s">
        <v>315</v>
      </c>
      <c r="L45" s="2" t="s">
        <v>548</v>
      </c>
      <c r="M45" s="11">
        <v>671251</v>
      </c>
      <c r="N45" s="11">
        <v>7.9135</v>
      </c>
      <c r="O45" s="11">
        <v>0.45618999999999998</v>
      </c>
      <c r="P45" s="11">
        <v>1.3964999999999999</v>
      </c>
      <c r="Q45" s="11">
        <v>7.4479999999999995</v>
      </c>
      <c r="R45" s="11">
        <v>349.125</v>
      </c>
      <c r="S45" s="11">
        <v>330.50499999999994</v>
      </c>
      <c r="T45" s="11">
        <v>572.56500000000005</v>
      </c>
      <c r="U45" s="11">
        <v>19.085499999999996</v>
      </c>
      <c r="V45" s="11">
        <v>4.7015500000000002E-2</v>
      </c>
      <c r="W45" s="11">
        <v>0.1862</v>
      </c>
      <c r="X45" s="11">
        <v>47.9465</v>
      </c>
      <c r="Y45" s="11">
        <v>24.671499999999998</v>
      </c>
      <c r="Z45" s="11">
        <v>7.7945647499999993E-2</v>
      </c>
      <c r="AA45" s="11">
        <v>0.24671499999999999</v>
      </c>
      <c r="AB45" s="11">
        <v>6.0514999999999992E-2</v>
      </c>
      <c r="AC45" s="11">
        <v>2.8395499999999997E-2</v>
      </c>
      <c r="AD45" s="11">
        <v>1.0240999999999998</v>
      </c>
      <c r="AE45" s="11">
        <v>1.4896</v>
      </c>
      <c r="AF45" s="11">
        <v>0.91703499999999993</v>
      </c>
      <c r="AG45" s="11">
        <v>0.86582999999999988</v>
      </c>
      <c r="AH45" s="11">
        <v>5.2076648749999996E-2</v>
      </c>
      <c r="AI45" s="11">
        <v>3.2119499999999995E-2</v>
      </c>
      <c r="AJ45" s="11">
        <v>0.16612531249999998</v>
      </c>
      <c r="AK45" s="11">
        <v>5.6790999999999994E-2</v>
      </c>
      <c r="AL45" s="11">
        <v>5.5859999999999994</v>
      </c>
      <c r="AM45" s="11">
        <v>0.55859999999999999</v>
      </c>
    </row>
    <row r="46" spans="1:39" s="1" customFormat="1" x14ac:dyDescent="0.2">
      <c r="A46" s="5">
        <v>43872</v>
      </c>
      <c r="B46" s="1" t="s">
        <v>61</v>
      </c>
      <c r="C46" s="1" t="s">
        <v>305</v>
      </c>
      <c r="D46" s="1">
        <v>46.55</v>
      </c>
      <c r="E46" s="1" t="s">
        <v>380</v>
      </c>
      <c r="F46" s="1" t="s">
        <v>412</v>
      </c>
      <c r="G46" s="1" t="s">
        <v>527</v>
      </c>
      <c r="H46" s="2" t="s">
        <v>534</v>
      </c>
      <c r="I46" s="1" t="s">
        <v>538</v>
      </c>
      <c r="J46" s="1" t="s">
        <v>542</v>
      </c>
      <c r="K46" s="1" t="s">
        <v>315</v>
      </c>
      <c r="L46" s="2" t="s">
        <v>548</v>
      </c>
      <c r="M46" s="11">
        <v>585133.5</v>
      </c>
      <c r="N46" s="11">
        <v>3.2119499999999999</v>
      </c>
      <c r="O46" s="11">
        <v>1.8619999999999999</v>
      </c>
      <c r="P46" s="11">
        <v>0.69824999999999993</v>
      </c>
      <c r="Q46" s="11">
        <v>6.5635499999999993</v>
      </c>
      <c r="R46" s="11">
        <v>155.47699999999998</v>
      </c>
      <c r="S46" s="11">
        <v>535.32499999999993</v>
      </c>
      <c r="T46" s="11">
        <v>9589.2999999999993</v>
      </c>
      <c r="U46" s="11">
        <v>93.1</v>
      </c>
      <c r="V46" s="11">
        <v>0.25602499999999995</v>
      </c>
      <c r="W46" s="11">
        <v>0.26533499999999999</v>
      </c>
      <c r="X46" s="11">
        <v>130.33999999999997</v>
      </c>
      <c r="Y46" s="11">
        <v>38.915799999999997</v>
      </c>
      <c r="Z46" s="11">
        <v>3.2585000000000002</v>
      </c>
      <c r="AA46" s="11">
        <v>4.1429499999999999</v>
      </c>
      <c r="AB46" s="11">
        <v>5.0710406249999999E-2</v>
      </c>
      <c r="AC46" s="11">
        <v>1.6519198499999999E-2</v>
      </c>
      <c r="AD46" s="11">
        <v>0.9356549999999999</v>
      </c>
      <c r="AE46" s="11">
        <v>0.61911499999999997</v>
      </c>
      <c r="AF46" s="11">
        <v>3.6308999999999996</v>
      </c>
      <c r="AG46" s="11">
        <v>0.41894999999999993</v>
      </c>
      <c r="AH46" s="11">
        <v>5.2076648749999996E-2</v>
      </c>
      <c r="AI46" s="11">
        <v>0.1862</v>
      </c>
      <c r="AJ46" s="11">
        <v>0.16612531249999998</v>
      </c>
      <c r="AK46" s="11">
        <v>3.8170999999999997E-2</v>
      </c>
      <c r="AL46" s="11">
        <v>12.61505</v>
      </c>
      <c r="AM46" s="11">
        <v>4.2825999999999995</v>
      </c>
    </row>
    <row r="47" spans="1:39" s="1" customFormat="1" x14ac:dyDescent="0.2">
      <c r="A47" s="5">
        <v>43872</v>
      </c>
      <c r="B47" s="1" t="s">
        <v>62</v>
      </c>
      <c r="C47" s="1" t="s">
        <v>305</v>
      </c>
      <c r="D47" s="1">
        <v>46.55</v>
      </c>
      <c r="E47" s="1" t="s">
        <v>380</v>
      </c>
      <c r="F47" s="1" t="s">
        <v>412</v>
      </c>
      <c r="G47" s="1" t="s">
        <v>527</v>
      </c>
      <c r="H47" s="2" t="s">
        <v>309</v>
      </c>
      <c r="I47" s="1" t="s">
        <v>537</v>
      </c>
      <c r="J47" s="1" t="s">
        <v>542</v>
      </c>
      <c r="K47" s="1" t="s">
        <v>315</v>
      </c>
      <c r="L47" s="2" t="s">
        <v>549</v>
      </c>
      <c r="M47" s="11">
        <v>575358</v>
      </c>
      <c r="N47" s="11">
        <v>2.3275000000000001</v>
      </c>
      <c r="O47" s="11">
        <v>2.0481999999999996</v>
      </c>
      <c r="P47" s="11">
        <v>0.17090366999999998</v>
      </c>
      <c r="Q47" s="11">
        <v>60.515000000000001</v>
      </c>
      <c r="R47" s="11">
        <v>96.358499999999992</v>
      </c>
      <c r="S47" s="11">
        <v>2.4164104999999996</v>
      </c>
      <c r="T47" s="11">
        <v>11590.949999999999</v>
      </c>
      <c r="U47" s="11">
        <v>0.50390374999999998</v>
      </c>
      <c r="V47" s="11">
        <v>0.20016499999999998</v>
      </c>
      <c r="W47" s="11">
        <v>0.153615</v>
      </c>
      <c r="X47" s="11">
        <v>68.4285</v>
      </c>
      <c r="Y47" s="11">
        <v>17.083849999999998</v>
      </c>
      <c r="Z47" s="11">
        <v>2.4205999999999999</v>
      </c>
      <c r="AA47" s="11">
        <v>4.8877499999999996</v>
      </c>
      <c r="AB47" s="11">
        <v>0.11171999999999999</v>
      </c>
      <c r="AC47" s="11">
        <v>0.31188499999999997</v>
      </c>
      <c r="AD47" s="11">
        <v>0.87514000000000003</v>
      </c>
      <c r="AE47" s="11">
        <v>3.8813389999999996E-2</v>
      </c>
      <c r="AF47" s="11">
        <v>2.3740499999999995</v>
      </c>
      <c r="AG47" s="11">
        <v>2.858286375E-2</v>
      </c>
      <c r="AH47" s="11">
        <v>5.2076648749999996E-2</v>
      </c>
      <c r="AI47" s="11">
        <v>3.5378E-2</v>
      </c>
      <c r="AJ47" s="11">
        <v>0.16612531249999998</v>
      </c>
      <c r="AK47" s="11">
        <v>0.11637499999999999</v>
      </c>
      <c r="AL47" s="11">
        <v>11.218549999999999</v>
      </c>
      <c r="AM47" s="11">
        <v>2.7464499999999998</v>
      </c>
    </row>
    <row r="48" spans="1:39" s="1" customFormat="1" x14ac:dyDescent="0.2">
      <c r="A48" s="5">
        <v>43872</v>
      </c>
      <c r="B48" s="1" t="s">
        <v>63</v>
      </c>
      <c r="C48" s="1" t="s">
        <v>305</v>
      </c>
      <c r="D48" s="1">
        <v>46.55</v>
      </c>
      <c r="E48" s="1" t="s">
        <v>380</v>
      </c>
      <c r="F48" s="1" t="s">
        <v>412</v>
      </c>
      <c r="G48" s="1" t="s">
        <v>527</v>
      </c>
      <c r="H48" s="2" t="s">
        <v>309</v>
      </c>
      <c r="I48" s="1" t="s">
        <v>537</v>
      </c>
      <c r="J48" s="1" t="s">
        <v>542</v>
      </c>
      <c r="K48" s="1" t="s">
        <v>315</v>
      </c>
      <c r="L48" s="2" t="s">
        <v>549</v>
      </c>
      <c r="M48" s="11">
        <v>566048</v>
      </c>
      <c r="N48" s="11">
        <v>0.87048500000000006</v>
      </c>
      <c r="O48" s="11">
        <v>0.33515999999999996</v>
      </c>
      <c r="P48" s="11">
        <v>0.17090366999999998</v>
      </c>
      <c r="Q48" s="11">
        <v>30.2575</v>
      </c>
      <c r="R48" s="11">
        <v>203.88899999999998</v>
      </c>
      <c r="S48" s="11">
        <v>2378.7049999999999</v>
      </c>
      <c r="T48" s="11">
        <v>2467.1499999999996</v>
      </c>
      <c r="U48" s="11">
        <v>59.118499999999997</v>
      </c>
      <c r="V48" s="11">
        <v>8.0997E-2</v>
      </c>
      <c r="W48" s="11">
        <v>0.16618349999999998</v>
      </c>
      <c r="X48" s="11">
        <v>39.567499999999995</v>
      </c>
      <c r="Y48" s="11">
        <v>29.09375</v>
      </c>
      <c r="Z48" s="11">
        <v>0.28395500000000001</v>
      </c>
      <c r="AA48" s="11">
        <v>3.4912499999999995</v>
      </c>
      <c r="AB48" s="11">
        <v>0.13499499999999998</v>
      </c>
      <c r="AC48" s="11">
        <v>1.6519198499999999E-2</v>
      </c>
      <c r="AD48" s="11">
        <v>3.2959727500000001E-2</v>
      </c>
      <c r="AE48" s="11">
        <v>0.94030999999999987</v>
      </c>
      <c r="AF48" s="11">
        <v>5.1204999999999998</v>
      </c>
      <c r="AG48" s="11">
        <v>2.858286375E-2</v>
      </c>
      <c r="AH48" s="11">
        <v>5.2076648749999996E-2</v>
      </c>
      <c r="AI48" s="11">
        <v>0.26533499999999999</v>
      </c>
      <c r="AJ48" s="11">
        <v>0.16612531249999998</v>
      </c>
      <c r="AK48" s="11">
        <v>5.6325499999999994E-2</v>
      </c>
      <c r="AL48" s="11">
        <v>10.75305</v>
      </c>
      <c r="AM48" s="11">
        <v>4.9342999999999995</v>
      </c>
    </row>
    <row r="49" spans="1:39" s="1" customFormat="1" x14ac:dyDescent="0.2">
      <c r="A49" s="5">
        <v>43872</v>
      </c>
      <c r="B49" s="1" t="s">
        <v>56</v>
      </c>
      <c r="C49" s="1" t="s">
        <v>305</v>
      </c>
      <c r="D49" s="1">
        <v>46.55</v>
      </c>
      <c r="E49" s="1" t="s">
        <v>382</v>
      </c>
      <c r="F49" s="1" t="s">
        <v>412</v>
      </c>
      <c r="G49" s="1" t="s">
        <v>527</v>
      </c>
      <c r="H49" s="2" t="s">
        <v>317</v>
      </c>
      <c r="I49" s="1" t="s">
        <v>537</v>
      </c>
      <c r="J49" s="1" t="s">
        <v>542</v>
      </c>
      <c r="K49" s="1" t="s">
        <v>340</v>
      </c>
      <c r="L49" s="2" t="s">
        <v>560</v>
      </c>
      <c r="M49" s="11">
        <v>573030.5</v>
      </c>
      <c r="N49" s="11">
        <v>0.40498499999999993</v>
      </c>
      <c r="O49" s="11">
        <v>0.190855</v>
      </c>
      <c r="P49" s="11">
        <v>0.17090366999999998</v>
      </c>
      <c r="Q49" s="11">
        <v>2.4671499999999997</v>
      </c>
      <c r="R49" s="11">
        <v>62.377000000000002</v>
      </c>
      <c r="S49" s="11">
        <v>117.306</v>
      </c>
      <c r="T49" s="11">
        <v>2839.5499999999997</v>
      </c>
      <c r="U49" s="11">
        <v>0.50390374999999998</v>
      </c>
      <c r="V49" s="11">
        <v>0.32584999999999997</v>
      </c>
      <c r="W49" s="11">
        <v>0.172235</v>
      </c>
      <c r="X49" s="11">
        <v>203.42349999999999</v>
      </c>
      <c r="Y49" s="11">
        <v>30.39715</v>
      </c>
      <c r="Z49" s="11">
        <v>172.23499999999999</v>
      </c>
      <c r="AA49" s="11">
        <v>10.7065</v>
      </c>
      <c r="AB49" s="11">
        <v>0.30723</v>
      </c>
      <c r="AC49" s="11">
        <v>1.6519198499999999E-2</v>
      </c>
      <c r="AD49" s="11">
        <v>0.26067999999999997</v>
      </c>
      <c r="AE49" s="11">
        <v>2.2809499999999998</v>
      </c>
      <c r="AF49" s="11">
        <v>9.1237999999999992</v>
      </c>
      <c r="AG49" s="11">
        <v>3.2585000000000002</v>
      </c>
      <c r="AH49" s="11">
        <v>5.2076648749999996E-2</v>
      </c>
      <c r="AI49" s="11">
        <v>0.83789999999999987</v>
      </c>
      <c r="AJ49" s="11">
        <v>0.16612531249999998</v>
      </c>
      <c r="AK49" s="11">
        <v>0.41429499999999997</v>
      </c>
      <c r="AL49" s="11">
        <v>27.929999999999996</v>
      </c>
      <c r="AM49" s="11">
        <v>2.3740499999999995</v>
      </c>
    </row>
    <row r="50" spans="1:39" s="1" customFormat="1" x14ac:dyDescent="0.2">
      <c r="A50" s="5">
        <v>43872</v>
      </c>
      <c r="B50" s="1" t="s">
        <v>57</v>
      </c>
      <c r="C50" s="1" t="s">
        <v>305</v>
      </c>
      <c r="D50" s="1">
        <v>46.55</v>
      </c>
      <c r="E50" s="1" t="s">
        <v>382</v>
      </c>
      <c r="F50" s="1" t="s">
        <v>412</v>
      </c>
      <c r="G50" s="1" t="s">
        <v>527</v>
      </c>
      <c r="H50" s="2" t="s">
        <v>317</v>
      </c>
      <c r="I50" s="1" t="s">
        <v>537</v>
      </c>
      <c r="J50" s="1" t="s">
        <v>543</v>
      </c>
      <c r="K50" s="1" t="s">
        <v>340</v>
      </c>
      <c r="L50" s="2" t="s">
        <v>560</v>
      </c>
      <c r="M50" s="11">
        <v>552083</v>
      </c>
      <c r="N50" s="11">
        <v>1.3033999999999999</v>
      </c>
      <c r="O50" s="11">
        <v>0.50739499999999993</v>
      </c>
      <c r="P50" s="11">
        <v>1.2102999999999999</v>
      </c>
      <c r="Q50" s="11">
        <v>9.7754999999999992</v>
      </c>
      <c r="R50" s="11">
        <v>2085.4399999999996</v>
      </c>
      <c r="S50" s="11">
        <v>465.5</v>
      </c>
      <c r="T50" s="11">
        <v>3817.1</v>
      </c>
      <c r="U50" s="11">
        <v>265.33499999999998</v>
      </c>
      <c r="V50" s="11">
        <v>9.3100000000000002E-2</v>
      </c>
      <c r="W50" s="11">
        <v>0.69824999999999993</v>
      </c>
      <c r="X50" s="11">
        <v>330.50499999999994</v>
      </c>
      <c r="Y50" s="11">
        <v>35.005600000000001</v>
      </c>
      <c r="Z50" s="11">
        <v>288.61</v>
      </c>
      <c r="AA50" s="11">
        <v>5.6790999999999991</v>
      </c>
      <c r="AB50" s="11">
        <v>1.2568499999999998</v>
      </c>
      <c r="AC50" s="11">
        <v>0.33050499999999999</v>
      </c>
      <c r="AD50" s="11">
        <v>0.27929999999999999</v>
      </c>
      <c r="AE50" s="11">
        <v>6.6100999999999992</v>
      </c>
      <c r="AF50" s="11">
        <v>4.7946499999999999</v>
      </c>
      <c r="AG50" s="11">
        <v>0.19550999999999999</v>
      </c>
      <c r="AH50" s="11">
        <v>6.0514999999999992E-2</v>
      </c>
      <c r="AI50" s="11">
        <v>0.33515999999999996</v>
      </c>
      <c r="AJ50" s="11">
        <v>0.16612531249999998</v>
      </c>
      <c r="AK50" s="11">
        <v>3.4912499999999999E-2</v>
      </c>
      <c r="AL50" s="11">
        <v>69.359499999999997</v>
      </c>
      <c r="AM50" s="11">
        <v>5.8652999999999995</v>
      </c>
    </row>
    <row r="51" spans="1:39" s="1" customFormat="1" x14ac:dyDescent="0.2">
      <c r="A51" s="5">
        <v>43872</v>
      </c>
      <c r="B51" s="1" t="s">
        <v>58</v>
      </c>
      <c r="C51" s="1" t="s">
        <v>305</v>
      </c>
      <c r="D51" s="1">
        <v>46.55</v>
      </c>
      <c r="E51" s="1" t="s">
        <v>382</v>
      </c>
      <c r="F51" s="1" t="s">
        <v>412</v>
      </c>
      <c r="G51" s="1" t="s">
        <v>527</v>
      </c>
      <c r="H51" s="2" t="s">
        <v>317</v>
      </c>
      <c r="I51" s="1" t="s">
        <v>537</v>
      </c>
      <c r="J51" s="1" t="s">
        <v>542</v>
      </c>
      <c r="K51" s="1" t="s">
        <v>340</v>
      </c>
      <c r="L51" s="2" t="s">
        <v>560</v>
      </c>
      <c r="M51" s="11">
        <v>547428</v>
      </c>
      <c r="N51" s="11">
        <v>13.499499999999998</v>
      </c>
      <c r="O51" s="11">
        <v>1.3964999999999999</v>
      </c>
      <c r="P51" s="11">
        <v>0.17090366999999998</v>
      </c>
      <c r="Q51" s="11">
        <v>19.085499999999996</v>
      </c>
      <c r="R51" s="11">
        <v>243.922</v>
      </c>
      <c r="S51" s="11">
        <v>637.7349999999999</v>
      </c>
      <c r="T51" s="11">
        <v>4422.25</v>
      </c>
      <c r="U51" s="11">
        <v>67.031999999999996</v>
      </c>
      <c r="V51" s="11">
        <v>0.172235</v>
      </c>
      <c r="W51" s="11">
        <v>0.20947499999999997</v>
      </c>
      <c r="X51" s="11">
        <v>1922.5149999999996</v>
      </c>
      <c r="Y51" s="11">
        <v>29.512699999999999</v>
      </c>
      <c r="Z51" s="11">
        <v>1103.2349999999999</v>
      </c>
      <c r="AA51" s="11">
        <v>9.5427499999999981</v>
      </c>
      <c r="AB51" s="11">
        <v>0.40964</v>
      </c>
      <c r="AC51" s="11">
        <v>0.45618999999999998</v>
      </c>
      <c r="AD51" s="11">
        <v>0.26067999999999997</v>
      </c>
      <c r="AE51" s="11">
        <v>8.9841499999999996</v>
      </c>
      <c r="AF51" s="11">
        <v>7.6807499999999997</v>
      </c>
      <c r="AG51" s="11">
        <v>0.45153499999999996</v>
      </c>
      <c r="AH51" s="11">
        <v>4.3291499999999997E-2</v>
      </c>
      <c r="AI51" s="11">
        <v>0.67031999999999992</v>
      </c>
      <c r="AJ51" s="11">
        <v>0.34912499999999996</v>
      </c>
      <c r="AK51" s="11">
        <v>4.750893E-3</v>
      </c>
      <c r="AL51" s="11">
        <v>94.961999999999989</v>
      </c>
      <c r="AM51" s="11">
        <v>9.5427499999999981</v>
      </c>
    </row>
    <row r="52" spans="1:39" s="1" customFormat="1" x14ac:dyDescent="0.2">
      <c r="A52" s="5">
        <v>43872</v>
      </c>
      <c r="B52" s="1" t="s">
        <v>52</v>
      </c>
      <c r="C52" s="1" t="s">
        <v>305</v>
      </c>
      <c r="D52" s="1">
        <v>46.55</v>
      </c>
      <c r="E52" s="1" t="s">
        <v>382</v>
      </c>
      <c r="F52" s="1" t="s">
        <v>412</v>
      </c>
      <c r="G52" s="1" t="s">
        <v>527</v>
      </c>
      <c r="H52" s="2" t="s">
        <v>536</v>
      </c>
      <c r="I52" s="1" t="s">
        <v>537</v>
      </c>
      <c r="J52" s="1" t="s">
        <v>542</v>
      </c>
      <c r="K52" s="1" t="s">
        <v>341</v>
      </c>
      <c r="L52" s="6" t="s">
        <v>327</v>
      </c>
      <c r="M52" s="11">
        <v>703370.5</v>
      </c>
      <c r="N52" s="11">
        <v>3.4446999999999997</v>
      </c>
      <c r="O52" s="11">
        <v>0.21412999999999999</v>
      </c>
      <c r="P52" s="11">
        <v>2.6067999999999998</v>
      </c>
      <c r="Q52" s="11">
        <v>40.032999999999994</v>
      </c>
      <c r="R52" s="11">
        <v>48.877499999999998</v>
      </c>
      <c r="S52" s="11">
        <v>134.99499999999998</v>
      </c>
      <c r="T52" s="11">
        <v>26.2146325</v>
      </c>
      <c r="U52" s="11">
        <v>67.962999999999994</v>
      </c>
      <c r="V52" s="11">
        <v>0.20947499999999997</v>
      </c>
      <c r="W52" s="11">
        <v>0.13965</v>
      </c>
      <c r="X52" s="11">
        <v>377.52049999999997</v>
      </c>
      <c r="Y52" s="11">
        <v>1.8619999999999999</v>
      </c>
      <c r="Z52" s="11">
        <v>0.46549999999999997</v>
      </c>
      <c r="AA52" s="11">
        <v>23.274999999999999</v>
      </c>
      <c r="AB52" s="11">
        <v>0.71221499999999993</v>
      </c>
      <c r="AC52" s="11">
        <v>7.4480000000000005E-2</v>
      </c>
      <c r="AD52" s="11">
        <v>0.47946499999999997</v>
      </c>
      <c r="AE52" s="11">
        <v>2.3740499999999995</v>
      </c>
      <c r="AF52" s="11">
        <v>0.22343999999999997</v>
      </c>
      <c r="AG52" s="11">
        <v>1.6757999999999997</v>
      </c>
      <c r="AH52" s="11">
        <v>0.12568499999999999</v>
      </c>
      <c r="AI52" s="11">
        <v>1.1637500000000001</v>
      </c>
      <c r="AJ52" s="11">
        <v>0.16612531249999998</v>
      </c>
      <c r="AK52" s="11">
        <v>4.1894999999999995E-2</v>
      </c>
      <c r="AL52" s="11">
        <v>14896</v>
      </c>
      <c r="AM52" s="11">
        <v>54.928999999999995</v>
      </c>
    </row>
    <row r="53" spans="1:39" s="1" customFormat="1" x14ac:dyDescent="0.2">
      <c r="A53" s="5">
        <v>43872</v>
      </c>
      <c r="B53" s="1" t="s">
        <v>53</v>
      </c>
      <c r="C53" s="1" t="s">
        <v>305</v>
      </c>
      <c r="D53" s="1">
        <v>46.55</v>
      </c>
      <c r="E53" s="1" t="s">
        <v>382</v>
      </c>
      <c r="F53" s="1" t="s">
        <v>412</v>
      </c>
      <c r="G53" s="1" t="s">
        <v>527</v>
      </c>
      <c r="H53" s="2" t="s">
        <v>536</v>
      </c>
      <c r="I53" s="1" t="s">
        <v>537</v>
      </c>
      <c r="J53" s="1" t="s">
        <v>542</v>
      </c>
      <c r="K53" s="1" t="s">
        <v>342</v>
      </c>
      <c r="L53" s="6" t="s">
        <v>327</v>
      </c>
      <c r="M53" s="11">
        <v>572099.5</v>
      </c>
      <c r="N53" s="11">
        <v>3.0722999999999998</v>
      </c>
      <c r="O53" s="11">
        <v>0.40498499999999993</v>
      </c>
      <c r="P53" s="11">
        <v>0.17090366999999998</v>
      </c>
      <c r="Q53" s="11">
        <v>11.171999999999999</v>
      </c>
      <c r="R53" s="11">
        <v>141.512</v>
      </c>
      <c r="S53" s="11">
        <v>2155.2649999999999</v>
      </c>
      <c r="T53" s="11">
        <v>4468.7999999999993</v>
      </c>
      <c r="U53" s="11">
        <v>237.40499999999997</v>
      </c>
      <c r="V53" s="11">
        <v>6.5169999999999992E-2</v>
      </c>
      <c r="W53" s="11">
        <v>2.536975E-2</v>
      </c>
      <c r="X53" s="11">
        <v>456.19</v>
      </c>
      <c r="Y53" s="11">
        <v>30.629899999999999</v>
      </c>
      <c r="Z53" s="11">
        <v>2.4205999999999999</v>
      </c>
      <c r="AA53" s="11">
        <v>7.0755999999999997</v>
      </c>
      <c r="AB53" s="11">
        <v>1.17306</v>
      </c>
      <c r="AC53" s="11">
        <v>0.5260149999999999</v>
      </c>
      <c r="AD53" s="11">
        <v>1.0706499999999999</v>
      </c>
      <c r="AE53" s="11">
        <v>2.9047199999999997</v>
      </c>
      <c r="AF53" s="11">
        <v>8.4255499999999994</v>
      </c>
      <c r="AG53" s="11">
        <v>8.3789999999999996</v>
      </c>
      <c r="AH53" s="11">
        <v>6.5635499999999999E-2</v>
      </c>
      <c r="AI53" s="11">
        <v>0.26533499999999999</v>
      </c>
      <c r="AJ53" s="11">
        <v>0.79135</v>
      </c>
      <c r="AK53" s="11">
        <v>7.9134999999999997E-2</v>
      </c>
      <c r="AL53" s="11">
        <v>38.170999999999992</v>
      </c>
      <c r="AM53" s="11">
        <v>2.3321549999999998</v>
      </c>
    </row>
    <row r="54" spans="1:39" s="1" customFormat="1" x14ac:dyDescent="0.2">
      <c r="A54" s="5">
        <v>43872</v>
      </c>
      <c r="B54" s="1" t="s">
        <v>54</v>
      </c>
      <c r="C54" s="1" t="s">
        <v>305</v>
      </c>
      <c r="D54" s="1">
        <v>46.55</v>
      </c>
      <c r="E54" s="1" t="s">
        <v>382</v>
      </c>
      <c r="F54" s="1" t="s">
        <v>412</v>
      </c>
      <c r="G54" s="1" t="s">
        <v>527</v>
      </c>
      <c r="H54" s="2" t="s">
        <v>313</v>
      </c>
      <c r="I54" s="1" t="s">
        <v>538</v>
      </c>
      <c r="J54" s="1" t="s">
        <v>542</v>
      </c>
      <c r="L54" s="2" t="s">
        <v>343</v>
      </c>
      <c r="M54" s="11">
        <v>551617.5</v>
      </c>
      <c r="N54" s="11">
        <v>2.3740499999999995</v>
      </c>
      <c r="O54" s="11">
        <v>0.68894</v>
      </c>
      <c r="P54" s="11">
        <v>2.8860999999999999</v>
      </c>
      <c r="Q54" s="11">
        <v>9.7754999999999992</v>
      </c>
      <c r="R54" s="11">
        <v>201.5615</v>
      </c>
      <c r="S54" s="11">
        <v>1489.6</v>
      </c>
      <c r="T54" s="11">
        <v>2839.5499999999997</v>
      </c>
      <c r="U54" s="11">
        <v>139.64999999999998</v>
      </c>
      <c r="V54" s="11">
        <v>1.3964999999999999</v>
      </c>
      <c r="W54" s="11">
        <v>0.237405</v>
      </c>
      <c r="X54" s="11">
        <v>2513.6999999999998</v>
      </c>
      <c r="Y54" s="11">
        <v>29.885099999999998</v>
      </c>
      <c r="Z54" s="11">
        <v>7.7945647499999993E-2</v>
      </c>
      <c r="AA54" s="11">
        <v>5.3532500000000001</v>
      </c>
      <c r="AB54" s="11">
        <v>0.31188499999999997</v>
      </c>
      <c r="AC54" s="11">
        <v>0.13965</v>
      </c>
      <c r="AD54" s="11">
        <v>0.41894999999999993</v>
      </c>
      <c r="AE54" s="11">
        <v>1.9504449999999998</v>
      </c>
      <c r="AF54" s="11">
        <v>7.6807499999999997</v>
      </c>
      <c r="AG54" s="11">
        <v>0.11171999999999999</v>
      </c>
      <c r="AH54" s="11">
        <v>5.2076648749999996E-2</v>
      </c>
      <c r="AI54" s="11">
        <v>0.5399799999999999</v>
      </c>
      <c r="AJ54" s="11">
        <v>0.16612531249999998</v>
      </c>
      <c r="AK54" s="11">
        <v>9.0772499999999992E-2</v>
      </c>
      <c r="AL54" s="11">
        <v>20.481999999999999</v>
      </c>
      <c r="AM54" s="11">
        <v>2.5136999999999996</v>
      </c>
    </row>
    <row r="55" spans="1:39" s="1" customFormat="1" x14ac:dyDescent="0.2">
      <c r="A55" s="5">
        <v>43872</v>
      </c>
      <c r="B55" s="1" t="s">
        <v>55</v>
      </c>
      <c r="C55" s="1" t="s">
        <v>305</v>
      </c>
      <c r="D55" s="1">
        <v>46.55</v>
      </c>
      <c r="E55" s="1" t="s">
        <v>382</v>
      </c>
      <c r="F55" s="1" t="s">
        <v>412</v>
      </c>
      <c r="G55" s="1" t="s">
        <v>527</v>
      </c>
      <c r="H55" s="2" t="s">
        <v>313</v>
      </c>
      <c r="I55" s="1" t="s">
        <v>540</v>
      </c>
      <c r="J55" s="1" t="s">
        <v>543</v>
      </c>
      <c r="K55" s="1" t="s">
        <v>344</v>
      </c>
      <c r="L55" s="2" t="s">
        <v>550</v>
      </c>
      <c r="M55" s="11">
        <v>566048</v>
      </c>
      <c r="N55" s="11">
        <v>2.1412999999999998</v>
      </c>
      <c r="O55" s="11">
        <v>0.88444999999999996</v>
      </c>
      <c r="P55" s="11">
        <v>0.60514999999999997</v>
      </c>
      <c r="Q55" s="11">
        <v>13.964999999999998</v>
      </c>
      <c r="R55" s="11">
        <v>113.1165</v>
      </c>
      <c r="S55" s="11">
        <v>563.255</v>
      </c>
      <c r="T55" s="11">
        <v>3630.8999999999996</v>
      </c>
      <c r="U55" s="11">
        <v>451.53499999999991</v>
      </c>
      <c r="V55" s="11">
        <v>0.12568499999999999</v>
      </c>
      <c r="W55" s="11">
        <v>2.536975E-2</v>
      </c>
      <c r="X55" s="11">
        <v>76.80749999999999</v>
      </c>
      <c r="Y55" s="11">
        <v>29.2334</v>
      </c>
      <c r="Z55" s="11">
        <v>1.1637500000000001</v>
      </c>
      <c r="AA55" s="11">
        <v>1.6292500000000001</v>
      </c>
      <c r="AB55" s="11">
        <v>2.3740499999999995</v>
      </c>
      <c r="AC55" s="11">
        <v>0.57721999999999996</v>
      </c>
      <c r="AD55" s="11">
        <v>0.702905</v>
      </c>
      <c r="AE55" s="11">
        <v>1.3964999999999999</v>
      </c>
      <c r="AF55" s="11">
        <v>1.3964999999999999</v>
      </c>
      <c r="AG55" s="11">
        <v>0.11637499999999999</v>
      </c>
      <c r="AH55" s="11">
        <v>0.32584999999999997</v>
      </c>
      <c r="AI55" s="11">
        <v>0.20482</v>
      </c>
      <c r="AJ55" s="11">
        <v>0.16612531249999998</v>
      </c>
      <c r="AK55" s="11">
        <v>3.4446999999999998E-2</v>
      </c>
      <c r="AL55" s="11">
        <v>8.565199999999999</v>
      </c>
      <c r="AM55" s="11">
        <v>0.66100999999999999</v>
      </c>
    </row>
    <row r="56" spans="1:39" s="1" customFormat="1" x14ac:dyDescent="0.2">
      <c r="A56" s="5">
        <v>43872</v>
      </c>
      <c r="B56" s="1" t="s">
        <v>39</v>
      </c>
      <c r="C56" s="1" t="s">
        <v>305</v>
      </c>
      <c r="D56" s="1">
        <v>46.55</v>
      </c>
      <c r="E56" s="2" t="s">
        <v>386</v>
      </c>
      <c r="F56" s="1" t="s">
        <v>414</v>
      </c>
      <c r="G56" s="1" t="s">
        <v>527</v>
      </c>
      <c r="H56" s="2" t="s">
        <v>535</v>
      </c>
      <c r="I56" s="1" t="s">
        <v>537</v>
      </c>
      <c r="J56" s="1" t="s">
        <v>543</v>
      </c>
      <c r="K56" s="1" t="s">
        <v>346</v>
      </c>
      <c r="L56" s="2" t="s">
        <v>559</v>
      </c>
      <c r="M56" s="11">
        <v>579082</v>
      </c>
      <c r="N56" s="11">
        <v>12.242649999999999</v>
      </c>
      <c r="O56" s="11">
        <v>14.244299999999999</v>
      </c>
      <c r="P56" s="11">
        <v>1.7688999999999999</v>
      </c>
      <c r="Q56" s="11">
        <v>61.445999999999998</v>
      </c>
      <c r="R56" s="11">
        <v>912.38</v>
      </c>
      <c r="S56" s="11">
        <v>153.61499999999998</v>
      </c>
      <c r="T56" s="11">
        <v>2234.3999999999996</v>
      </c>
      <c r="U56" s="11">
        <v>0.50390374999999998</v>
      </c>
      <c r="V56" s="11">
        <v>1.6711449999999999</v>
      </c>
      <c r="W56" s="11">
        <v>0.42360500000000001</v>
      </c>
      <c r="X56" s="11">
        <v>372.86549999999994</v>
      </c>
      <c r="Y56" s="11">
        <v>81.462499999999991</v>
      </c>
      <c r="Z56" s="11">
        <v>0.79135</v>
      </c>
      <c r="AA56" s="11">
        <v>7.0290499999999989</v>
      </c>
      <c r="AB56" s="11">
        <v>0.45618999999999998</v>
      </c>
      <c r="AC56" s="11">
        <v>0.50273999999999996</v>
      </c>
      <c r="AD56" s="11">
        <v>0.21878500000000001</v>
      </c>
      <c r="AE56" s="11">
        <v>1.7642450000000001</v>
      </c>
      <c r="AF56" s="11">
        <v>7.0755999999999997</v>
      </c>
      <c r="AG56" s="11">
        <v>3.2585000000000002</v>
      </c>
      <c r="AH56" s="11">
        <v>5.2076648749999996E-2</v>
      </c>
      <c r="AI56" s="11">
        <v>0.26067999999999997</v>
      </c>
      <c r="AJ56" s="11">
        <v>0.40498499999999993</v>
      </c>
      <c r="AK56" s="11">
        <v>7.4480000000000005E-2</v>
      </c>
      <c r="AL56" s="11">
        <v>53.99799999999999</v>
      </c>
      <c r="AM56" s="11">
        <v>9.1703499999999991</v>
      </c>
    </row>
    <row r="57" spans="1:39" s="1" customFormat="1" x14ac:dyDescent="0.2">
      <c r="A57" s="5">
        <v>43872</v>
      </c>
      <c r="B57" s="1" t="s">
        <v>40</v>
      </c>
      <c r="C57" s="1" t="s">
        <v>305</v>
      </c>
      <c r="D57" s="1">
        <v>46.55</v>
      </c>
      <c r="E57" s="2" t="s">
        <v>386</v>
      </c>
      <c r="F57" s="1" t="s">
        <v>414</v>
      </c>
      <c r="G57" s="1" t="s">
        <v>527</v>
      </c>
      <c r="H57" s="2" t="s">
        <v>535</v>
      </c>
      <c r="I57" s="1" t="s">
        <v>538</v>
      </c>
      <c r="J57" s="1" t="s">
        <v>543</v>
      </c>
      <c r="K57" s="1" t="s">
        <v>346</v>
      </c>
      <c r="L57" s="2" t="s">
        <v>343</v>
      </c>
      <c r="M57" s="11">
        <v>536256</v>
      </c>
      <c r="N57" s="11">
        <v>147.56349999999998</v>
      </c>
      <c r="O57" s="11">
        <v>31.188500000000001</v>
      </c>
      <c r="P57" s="11">
        <v>0.17090366999999998</v>
      </c>
      <c r="Q57" s="11">
        <v>237.40499999999997</v>
      </c>
      <c r="R57" s="11">
        <v>1745.625</v>
      </c>
      <c r="S57" s="11">
        <v>2.4164104999999996</v>
      </c>
      <c r="T57" s="11">
        <v>15361.499999999998</v>
      </c>
      <c r="U57" s="11">
        <v>121.03</v>
      </c>
      <c r="V57" s="11">
        <v>3.9114801249999998E-2</v>
      </c>
      <c r="W57" s="11">
        <v>0.54928999999999994</v>
      </c>
      <c r="X57" s="11">
        <v>1363.915</v>
      </c>
      <c r="Y57" s="11">
        <v>26.533499999999997</v>
      </c>
      <c r="Z57" s="11">
        <v>7.7945647499999993E-2</v>
      </c>
      <c r="AA57" s="11">
        <v>13.964999999999998</v>
      </c>
      <c r="AB57" s="11">
        <v>0.27929999999999999</v>
      </c>
      <c r="AC57" s="11">
        <v>0.460845</v>
      </c>
      <c r="AD57" s="11">
        <v>3.2959727500000001E-2</v>
      </c>
      <c r="AE57" s="11">
        <v>6.4238999999999997</v>
      </c>
      <c r="AF57" s="11">
        <v>19.644099999999998</v>
      </c>
      <c r="AG57" s="11">
        <v>1.2568499999999998</v>
      </c>
      <c r="AH57" s="11">
        <v>5.2076648749999996E-2</v>
      </c>
      <c r="AI57" s="11">
        <v>1.0706499999999999</v>
      </c>
      <c r="AJ57" s="11">
        <v>0.16612531249999998</v>
      </c>
      <c r="AK57" s="11">
        <v>0.293265</v>
      </c>
      <c r="AL57" s="11">
        <v>107.99599999999998</v>
      </c>
      <c r="AM57" s="11">
        <v>28.954099999999997</v>
      </c>
    </row>
    <row r="58" spans="1:39" s="1" customFormat="1" x14ac:dyDescent="0.2">
      <c r="A58" s="5">
        <v>43872</v>
      </c>
      <c r="B58" s="1" t="s">
        <v>41</v>
      </c>
      <c r="C58" s="1" t="s">
        <v>305</v>
      </c>
      <c r="D58" s="1">
        <v>46.55</v>
      </c>
      <c r="E58" s="2" t="s">
        <v>386</v>
      </c>
      <c r="F58" s="1" t="s">
        <v>414</v>
      </c>
      <c r="G58" s="1" t="s">
        <v>527</v>
      </c>
      <c r="H58" s="2" t="s">
        <v>534</v>
      </c>
      <c r="I58" s="1" t="s">
        <v>539</v>
      </c>
      <c r="J58" s="1" t="s">
        <v>543</v>
      </c>
      <c r="K58" s="1" t="s">
        <v>315</v>
      </c>
      <c r="L58" s="2" t="s">
        <v>547</v>
      </c>
      <c r="M58" s="11">
        <v>526946</v>
      </c>
      <c r="N58" s="11">
        <v>71.221499999999992</v>
      </c>
      <c r="O58" s="11">
        <v>17.176949999999998</v>
      </c>
      <c r="P58" s="11">
        <v>0.97755000000000003</v>
      </c>
      <c r="Q58" s="11">
        <v>159.20099999999999</v>
      </c>
      <c r="R58" s="11">
        <v>428.25999999999993</v>
      </c>
      <c r="S58" s="11">
        <v>316.53999999999996</v>
      </c>
      <c r="T58" s="11">
        <v>6004.95</v>
      </c>
      <c r="U58" s="11">
        <v>48.411999999999999</v>
      </c>
      <c r="V58" s="11">
        <v>2.0016499999999997</v>
      </c>
      <c r="W58" s="11">
        <v>0.6284249999999999</v>
      </c>
      <c r="X58" s="11">
        <v>366.3485</v>
      </c>
      <c r="Y58" s="11">
        <v>13.546049999999997</v>
      </c>
      <c r="Z58" s="11">
        <v>0.153615</v>
      </c>
      <c r="AA58" s="11">
        <v>17.223499999999998</v>
      </c>
      <c r="AB58" s="11">
        <v>6.5169999999999992E-2</v>
      </c>
      <c r="AC58" s="11">
        <v>0.14896000000000001</v>
      </c>
      <c r="AD58" s="11">
        <v>1.6292500000000001</v>
      </c>
      <c r="AE58" s="11">
        <v>6.7031999999999989</v>
      </c>
      <c r="AF58" s="11">
        <v>14.383949999999999</v>
      </c>
      <c r="AG58" s="11">
        <v>2.9326499999999998</v>
      </c>
      <c r="AH58" s="11">
        <v>0.14896000000000001</v>
      </c>
      <c r="AI58" s="11">
        <v>0.60514999999999997</v>
      </c>
      <c r="AJ58" s="11">
        <v>0.16612531249999998</v>
      </c>
      <c r="AK58" s="11">
        <v>0.31188499999999997</v>
      </c>
      <c r="AL58" s="11">
        <v>120.56449999999998</v>
      </c>
      <c r="AM58" s="11">
        <v>9.7289499999999993</v>
      </c>
    </row>
    <row r="59" spans="1:39" s="1" customFormat="1" x14ac:dyDescent="0.2">
      <c r="A59" s="5">
        <v>43872</v>
      </c>
      <c r="B59" s="1" t="s">
        <v>42</v>
      </c>
      <c r="C59" s="1" t="s">
        <v>305</v>
      </c>
      <c r="D59" s="1">
        <v>46.55</v>
      </c>
      <c r="E59" s="2" t="s">
        <v>386</v>
      </c>
      <c r="F59" s="1" t="s">
        <v>414</v>
      </c>
      <c r="G59" s="1" t="s">
        <v>527</v>
      </c>
      <c r="H59" s="2" t="s">
        <v>534</v>
      </c>
      <c r="I59" s="1" t="s">
        <v>539</v>
      </c>
      <c r="J59" s="1" t="s">
        <v>543</v>
      </c>
      <c r="K59" s="1" t="s">
        <v>315</v>
      </c>
      <c r="L59" s="2" t="s">
        <v>547</v>
      </c>
      <c r="M59" s="11">
        <v>597236.5</v>
      </c>
      <c r="N59" s="11">
        <v>13.499499999999998</v>
      </c>
      <c r="O59" s="11">
        <v>4.6084500000000004</v>
      </c>
      <c r="P59" s="11">
        <v>1.4896</v>
      </c>
      <c r="Q59" s="11">
        <v>62.377000000000002</v>
      </c>
      <c r="R59" s="11">
        <v>372.4</v>
      </c>
      <c r="S59" s="11">
        <v>218.785</v>
      </c>
      <c r="T59" s="11">
        <v>470.15499999999997</v>
      </c>
      <c r="U59" s="11">
        <v>2560.25</v>
      </c>
      <c r="V59" s="11">
        <v>0.98220499999999999</v>
      </c>
      <c r="W59" s="11">
        <v>0.67497499999999999</v>
      </c>
      <c r="X59" s="11">
        <v>1768.8999999999999</v>
      </c>
      <c r="Y59" s="11">
        <v>92.168999999999997</v>
      </c>
      <c r="Z59" s="11">
        <v>7.7945647499999993E-2</v>
      </c>
      <c r="AA59" s="11">
        <v>12.7547</v>
      </c>
      <c r="AB59" s="11">
        <v>18.154499999999999</v>
      </c>
      <c r="AC59" s="11">
        <v>1.6519198499999999E-2</v>
      </c>
      <c r="AD59" s="11">
        <v>1.4430499999999999</v>
      </c>
      <c r="AE59" s="11">
        <v>11.870249999999999</v>
      </c>
      <c r="AF59" s="11">
        <v>9.4496500000000001</v>
      </c>
      <c r="AG59" s="11">
        <v>0.93099999999999994</v>
      </c>
      <c r="AH59" s="11">
        <v>5.2076648749999996E-2</v>
      </c>
      <c r="AI59" s="11">
        <v>1.2568499999999998</v>
      </c>
      <c r="AJ59" s="11">
        <v>0.16612531249999998</v>
      </c>
      <c r="AK59" s="11">
        <v>0.72152499999999997</v>
      </c>
      <c r="AL59" s="11">
        <v>791.34999999999991</v>
      </c>
      <c r="AM59" s="11">
        <v>6.2377000000000002</v>
      </c>
    </row>
    <row r="60" spans="1:39" s="1" customFormat="1" x14ac:dyDescent="0.2">
      <c r="A60" s="5">
        <v>43872</v>
      </c>
      <c r="B60" s="1" t="s">
        <v>43</v>
      </c>
      <c r="C60" s="1" t="s">
        <v>305</v>
      </c>
      <c r="D60" s="1">
        <v>46.55</v>
      </c>
      <c r="E60" s="2" t="s">
        <v>386</v>
      </c>
      <c r="F60" s="1" t="s">
        <v>414</v>
      </c>
      <c r="G60" s="1" t="s">
        <v>527</v>
      </c>
      <c r="H60" s="2" t="s">
        <v>535</v>
      </c>
      <c r="I60" s="1" t="s">
        <v>537</v>
      </c>
      <c r="J60" s="1" t="s">
        <v>543</v>
      </c>
      <c r="K60" s="1" t="s">
        <v>346</v>
      </c>
      <c r="L60" s="2" t="s">
        <v>306</v>
      </c>
      <c r="M60" s="11">
        <v>562324</v>
      </c>
      <c r="N60" s="11">
        <v>30.722999999999999</v>
      </c>
      <c r="O60" s="11">
        <v>12.103</v>
      </c>
      <c r="P60" s="11">
        <v>0.17090366999999998</v>
      </c>
      <c r="Q60" s="11">
        <v>142.90849999999998</v>
      </c>
      <c r="R60" s="11">
        <v>329.10849999999999</v>
      </c>
      <c r="S60" s="11">
        <v>2.4164104999999996</v>
      </c>
      <c r="T60" s="11">
        <v>6470.45</v>
      </c>
      <c r="U60" s="11">
        <v>409.64</v>
      </c>
      <c r="V60" s="11">
        <v>1.5594250000000001</v>
      </c>
      <c r="W60" s="11">
        <v>0.95892999999999995</v>
      </c>
      <c r="X60" s="11">
        <v>1401.155</v>
      </c>
      <c r="Y60" s="11">
        <v>83.3245</v>
      </c>
      <c r="Z60" s="11">
        <v>0.33515999999999996</v>
      </c>
      <c r="AA60" s="11">
        <v>48.411999999999999</v>
      </c>
      <c r="AB60" s="11">
        <v>2.4205999999999999</v>
      </c>
      <c r="AC60" s="11">
        <v>1.1637500000000001</v>
      </c>
      <c r="AD60" s="11">
        <v>2.2343999999999999</v>
      </c>
      <c r="AE60" s="11">
        <v>13.220199999999998</v>
      </c>
      <c r="AF60" s="11">
        <v>25.137</v>
      </c>
      <c r="AG60" s="11">
        <v>1.4430499999999999</v>
      </c>
      <c r="AH60" s="11">
        <v>5.1205000000000001E-2</v>
      </c>
      <c r="AI60" s="11">
        <v>0.30723</v>
      </c>
      <c r="AJ60" s="11">
        <v>0.52135999999999993</v>
      </c>
      <c r="AK60" s="11">
        <v>0.94030999999999987</v>
      </c>
      <c r="AL60" s="11">
        <v>1159.0949999999998</v>
      </c>
      <c r="AM60" s="11">
        <v>10.7065</v>
      </c>
    </row>
    <row r="61" spans="1:39" s="1" customFormat="1" x14ac:dyDescent="0.2">
      <c r="A61" s="5">
        <v>43872</v>
      </c>
      <c r="B61" s="1" t="s">
        <v>44</v>
      </c>
      <c r="C61" s="1" t="s">
        <v>305</v>
      </c>
      <c r="D61" s="1">
        <v>46.55</v>
      </c>
      <c r="E61" s="2" t="s">
        <v>386</v>
      </c>
      <c r="F61" s="1" t="s">
        <v>414</v>
      </c>
      <c r="G61" s="1" t="s">
        <v>527</v>
      </c>
      <c r="H61" s="2" t="s">
        <v>535</v>
      </c>
      <c r="I61" s="1" t="s">
        <v>537</v>
      </c>
      <c r="J61" s="1" t="s">
        <v>543</v>
      </c>
      <c r="K61" s="1" t="s">
        <v>346</v>
      </c>
      <c r="L61" s="2" t="s">
        <v>306</v>
      </c>
      <c r="M61" s="11">
        <v>519032.49999999994</v>
      </c>
      <c r="N61" s="11">
        <v>1.8154499999999998</v>
      </c>
      <c r="O61" s="11">
        <v>1.335985</v>
      </c>
      <c r="P61" s="11">
        <v>0.61911499999999997</v>
      </c>
      <c r="Q61" s="11">
        <v>60.515000000000001</v>
      </c>
      <c r="R61" s="11">
        <v>739.67949999999996</v>
      </c>
      <c r="S61" s="11">
        <v>162.92499999999998</v>
      </c>
      <c r="T61" s="11">
        <v>7773.8499999999995</v>
      </c>
      <c r="U61" s="11">
        <v>76.80749999999999</v>
      </c>
      <c r="V61" s="11">
        <v>0.395675</v>
      </c>
      <c r="W61" s="11">
        <v>0.42825999999999997</v>
      </c>
      <c r="X61" s="11">
        <v>1089.2699999999998</v>
      </c>
      <c r="Y61" s="11">
        <v>111.71999999999998</v>
      </c>
      <c r="Z61" s="11">
        <v>7.7945647499999993E-2</v>
      </c>
      <c r="AA61" s="11">
        <v>53.532499999999992</v>
      </c>
      <c r="AB61" s="11">
        <v>0.22343999999999997</v>
      </c>
      <c r="AC61" s="11">
        <v>0.18107949999999998</v>
      </c>
      <c r="AD61" s="11">
        <v>0.600495</v>
      </c>
      <c r="AE61" s="11">
        <v>101.94449999999999</v>
      </c>
      <c r="AF61" s="11">
        <v>39.148549999999993</v>
      </c>
      <c r="AG61" s="11">
        <v>0.59118499999999996</v>
      </c>
      <c r="AH61" s="11">
        <v>0.153615</v>
      </c>
      <c r="AI61" s="11">
        <v>0.5399799999999999</v>
      </c>
      <c r="AJ61" s="11">
        <v>2.1412999999999998</v>
      </c>
      <c r="AK61" s="11">
        <v>16.013199999999998</v>
      </c>
      <c r="AL61" s="11">
        <v>963.58499999999992</v>
      </c>
      <c r="AM61" s="11">
        <v>18.713100000000001</v>
      </c>
    </row>
    <row r="62" spans="1:39" s="1" customFormat="1" x14ac:dyDescent="0.2">
      <c r="A62" s="5">
        <v>43872</v>
      </c>
      <c r="B62" s="1" t="s">
        <v>45</v>
      </c>
      <c r="C62" s="1" t="s">
        <v>305</v>
      </c>
      <c r="D62" s="1">
        <v>46.55</v>
      </c>
      <c r="E62" s="2" t="s">
        <v>386</v>
      </c>
      <c r="F62" s="1" t="s">
        <v>414</v>
      </c>
      <c r="G62" s="1" t="s">
        <v>527</v>
      </c>
      <c r="H62" s="2" t="s">
        <v>535</v>
      </c>
      <c r="I62" s="1" t="s">
        <v>537</v>
      </c>
      <c r="J62" s="1" t="s">
        <v>543</v>
      </c>
      <c r="K62" s="1" t="s">
        <v>346</v>
      </c>
      <c r="L62" s="2" t="s">
        <v>306</v>
      </c>
      <c r="M62" s="11">
        <v>514377.49999999994</v>
      </c>
      <c r="N62" s="11">
        <v>0.80996999999999986</v>
      </c>
      <c r="O62" s="11">
        <v>0.28395500000000001</v>
      </c>
      <c r="P62" s="11">
        <v>3.7239999999999998</v>
      </c>
      <c r="Q62" s="11">
        <v>22.8095</v>
      </c>
      <c r="R62" s="11">
        <v>195.51</v>
      </c>
      <c r="S62" s="11">
        <v>65.169999999999987</v>
      </c>
      <c r="T62" s="11">
        <v>6935.95</v>
      </c>
      <c r="U62" s="11">
        <v>74.48</v>
      </c>
      <c r="V62" s="11">
        <v>0.35377999999999998</v>
      </c>
      <c r="W62" s="11">
        <v>0.25136999999999998</v>
      </c>
      <c r="X62" s="11">
        <v>190.85499999999996</v>
      </c>
      <c r="Y62" s="11">
        <v>51.670500000000004</v>
      </c>
      <c r="Z62" s="11">
        <v>7.7945647499999993E-2</v>
      </c>
      <c r="AA62" s="11">
        <v>36.262450000000001</v>
      </c>
      <c r="AB62" s="11">
        <v>0.600495</v>
      </c>
      <c r="AC62" s="11">
        <v>0.20947499999999997</v>
      </c>
      <c r="AD62" s="11">
        <v>0.65169999999999995</v>
      </c>
      <c r="AE62" s="11">
        <v>92.215549999999993</v>
      </c>
      <c r="AF62" s="11">
        <v>15.12875</v>
      </c>
      <c r="AG62" s="11">
        <v>0.83789999999999987</v>
      </c>
      <c r="AH62" s="11">
        <v>2.3740500000000001E-2</v>
      </c>
      <c r="AI62" s="11">
        <v>1.0240999999999998</v>
      </c>
      <c r="AJ62" s="11">
        <v>1.0706499999999999</v>
      </c>
      <c r="AK62" s="11">
        <v>4.9715400000000001</v>
      </c>
      <c r="AL62" s="11">
        <v>735.49</v>
      </c>
      <c r="AM62" s="11">
        <v>9.1237999999999992</v>
      </c>
    </row>
    <row r="63" spans="1:39" s="1" customFormat="1" x14ac:dyDescent="0.2">
      <c r="A63" s="5">
        <v>43872</v>
      </c>
      <c r="B63" s="1" t="s">
        <v>46</v>
      </c>
      <c r="C63" s="1" t="s">
        <v>305</v>
      </c>
      <c r="D63" s="1">
        <v>46.55</v>
      </c>
      <c r="E63" s="2" t="s">
        <v>387</v>
      </c>
      <c r="F63" s="1" t="s">
        <v>414</v>
      </c>
      <c r="G63" s="1" t="s">
        <v>527</v>
      </c>
      <c r="H63" s="2" t="s">
        <v>319</v>
      </c>
      <c r="I63" s="1" t="s">
        <v>347</v>
      </c>
      <c r="J63" s="1" t="s">
        <v>544</v>
      </c>
      <c r="K63" s="1" t="s">
        <v>323</v>
      </c>
      <c r="L63" s="2" t="s">
        <v>547</v>
      </c>
      <c r="M63" s="11">
        <v>496688.49999999994</v>
      </c>
      <c r="N63" s="11">
        <v>0.45618999999999998</v>
      </c>
      <c r="O63" s="11">
        <v>7.4480000000000005E-2</v>
      </c>
      <c r="P63" s="11">
        <v>0.17090366999999998</v>
      </c>
      <c r="Q63" s="11">
        <v>12.61505</v>
      </c>
      <c r="R63" s="11">
        <v>93.1</v>
      </c>
      <c r="S63" s="11">
        <v>79.134999999999991</v>
      </c>
      <c r="T63" s="11">
        <v>432.91500000000002</v>
      </c>
      <c r="U63" s="11">
        <v>11.637499999999999</v>
      </c>
      <c r="V63" s="11">
        <v>3.9114801249999998E-2</v>
      </c>
      <c r="W63" s="11">
        <v>0.20947499999999997</v>
      </c>
      <c r="X63" s="11">
        <v>26.626599999999996</v>
      </c>
      <c r="Y63" s="11">
        <v>37.752049999999997</v>
      </c>
      <c r="Z63" s="11">
        <v>4.3756999999999997E-2</v>
      </c>
      <c r="AA63" s="11">
        <v>8.1462499999999984</v>
      </c>
      <c r="AB63" s="11">
        <v>5.0710406249999999E-2</v>
      </c>
      <c r="AC63" s="11">
        <v>1.6519198499999999E-2</v>
      </c>
      <c r="AD63" s="11">
        <v>3.2959727500000001E-2</v>
      </c>
      <c r="AE63" s="11">
        <v>100.22215</v>
      </c>
      <c r="AF63" s="11">
        <v>1.7223499999999998</v>
      </c>
      <c r="AG63" s="11">
        <v>2.858286375E-2</v>
      </c>
      <c r="AH63" s="11">
        <v>5.2076648749999996E-2</v>
      </c>
      <c r="AI63" s="11">
        <v>0.55394500000000002</v>
      </c>
      <c r="AJ63" s="11">
        <v>1.0334099999999999</v>
      </c>
      <c r="AK63" s="11">
        <v>6.6566499999999991</v>
      </c>
      <c r="AL63" s="11">
        <v>15.454599999999999</v>
      </c>
      <c r="AM63" s="11">
        <v>1.7688999999999999</v>
      </c>
    </row>
    <row r="64" spans="1:39" s="1" customFormat="1" x14ac:dyDescent="0.2">
      <c r="A64" s="5">
        <v>43872</v>
      </c>
      <c r="B64" s="1" t="s">
        <v>47</v>
      </c>
      <c r="C64" s="1" t="s">
        <v>305</v>
      </c>
      <c r="D64" s="1">
        <v>46.55</v>
      </c>
      <c r="E64" s="2" t="s">
        <v>387</v>
      </c>
      <c r="F64" s="1" t="s">
        <v>414</v>
      </c>
      <c r="G64" s="1" t="s">
        <v>527</v>
      </c>
      <c r="H64" s="2" t="s">
        <v>319</v>
      </c>
      <c r="I64" s="1" t="s">
        <v>347</v>
      </c>
      <c r="J64" s="1" t="s">
        <v>544</v>
      </c>
      <c r="K64" s="1" t="s">
        <v>323</v>
      </c>
      <c r="L64" s="2" t="s">
        <v>547</v>
      </c>
      <c r="M64" s="11">
        <v>644252</v>
      </c>
      <c r="N64" s="11">
        <v>2.9792000000000001</v>
      </c>
      <c r="O64" s="11">
        <v>0.50739499999999993</v>
      </c>
      <c r="P64" s="11">
        <v>2.7929999999999997</v>
      </c>
      <c r="Q64" s="11">
        <v>13.732249999999999</v>
      </c>
      <c r="R64" s="11">
        <v>349.125</v>
      </c>
      <c r="S64" s="11">
        <v>1140.4749999999999</v>
      </c>
      <c r="T64" s="11">
        <v>1443.05</v>
      </c>
      <c r="U64" s="11">
        <v>0.50390374999999998</v>
      </c>
      <c r="V64" s="11">
        <v>3.9114801249999998E-2</v>
      </c>
      <c r="W64" s="11">
        <v>0.358435</v>
      </c>
      <c r="X64" s="11">
        <v>2895.41</v>
      </c>
      <c r="Y64" s="11">
        <v>36.262450000000001</v>
      </c>
      <c r="Z64" s="11">
        <v>0.93099999999999994</v>
      </c>
      <c r="AA64" s="11">
        <v>12.335749999999999</v>
      </c>
      <c r="AB64" s="11">
        <v>0.21878500000000001</v>
      </c>
      <c r="AC64" s="11">
        <v>0.30257499999999998</v>
      </c>
      <c r="AD64" s="11">
        <v>0.47946499999999997</v>
      </c>
      <c r="AE64" s="11">
        <v>260.67999999999995</v>
      </c>
      <c r="AF64" s="11">
        <v>8.3324499999999997</v>
      </c>
      <c r="AG64" s="11">
        <v>0.65169999999999995</v>
      </c>
      <c r="AH64" s="11">
        <v>7.4480000000000005E-2</v>
      </c>
      <c r="AI64" s="11">
        <v>2.5602499999999999</v>
      </c>
      <c r="AJ64" s="11">
        <v>0.51204999999999989</v>
      </c>
      <c r="AK64" s="11">
        <v>0.202958</v>
      </c>
      <c r="AL64" s="11">
        <v>2937.3049999999998</v>
      </c>
      <c r="AM64" s="11">
        <v>10.939249999999999</v>
      </c>
    </row>
    <row r="65" spans="1:39" s="1" customFormat="1" x14ac:dyDescent="0.2">
      <c r="A65" s="5">
        <v>43872</v>
      </c>
      <c r="B65" s="1" t="s">
        <v>48</v>
      </c>
      <c r="C65" s="1" t="s">
        <v>305</v>
      </c>
      <c r="D65" s="1">
        <v>46.55</v>
      </c>
      <c r="E65" s="2" t="s">
        <v>387</v>
      </c>
      <c r="F65" s="1" t="s">
        <v>414</v>
      </c>
      <c r="G65" s="1" t="s">
        <v>527</v>
      </c>
      <c r="H65" s="2" t="s">
        <v>534</v>
      </c>
      <c r="I65" s="1" t="s">
        <v>538</v>
      </c>
      <c r="J65" s="1" t="s">
        <v>544</v>
      </c>
      <c r="K65" s="1" t="s">
        <v>346</v>
      </c>
      <c r="L65" s="2" t="s">
        <v>336</v>
      </c>
      <c r="M65" s="11">
        <v>632614.5</v>
      </c>
      <c r="N65" s="11">
        <v>1.6757999999999997</v>
      </c>
      <c r="O65" s="11">
        <v>0.32584999999999997</v>
      </c>
      <c r="P65" s="11">
        <v>0.5260149999999999</v>
      </c>
      <c r="Q65" s="11">
        <v>38.170999999999992</v>
      </c>
      <c r="R65" s="11">
        <v>169.9075</v>
      </c>
      <c r="S65" s="11">
        <v>176.89</v>
      </c>
      <c r="T65" s="11">
        <v>3067.645</v>
      </c>
      <c r="U65" s="11">
        <v>158.26999999999998</v>
      </c>
      <c r="V65" s="11">
        <v>0.24205999999999997</v>
      </c>
      <c r="W65" s="11">
        <v>0.29792000000000002</v>
      </c>
      <c r="X65" s="11">
        <v>2131.9899999999998</v>
      </c>
      <c r="Y65" s="11">
        <v>31.886749999999999</v>
      </c>
      <c r="Z65" s="11">
        <v>0.55859999999999999</v>
      </c>
      <c r="AA65" s="11">
        <v>93.1</v>
      </c>
      <c r="AB65" s="11">
        <v>5.0710406249999999E-2</v>
      </c>
      <c r="AC65" s="11">
        <v>1.298745</v>
      </c>
      <c r="AD65" s="11">
        <v>2.4205999999999999</v>
      </c>
      <c r="AE65" s="11">
        <v>249.9735</v>
      </c>
      <c r="AF65" s="11">
        <v>7.58765</v>
      </c>
      <c r="AG65" s="11">
        <v>2.0481999999999996</v>
      </c>
      <c r="AH65" s="11">
        <v>0.153615</v>
      </c>
      <c r="AI65" s="11">
        <v>65.169999999999987</v>
      </c>
      <c r="AJ65" s="11">
        <v>0.16612531249999998</v>
      </c>
      <c r="AK65" s="11">
        <v>0.32305699999999998</v>
      </c>
      <c r="AL65" s="11">
        <v>2802.31</v>
      </c>
      <c r="AM65" s="11">
        <v>6.1445999999999996</v>
      </c>
    </row>
    <row r="66" spans="1:39" s="1" customFormat="1" x14ac:dyDescent="0.2">
      <c r="A66" s="5">
        <v>43872</v>
      </c>
      <c r="B66" s="1" t="s">
        <v>49</v>
      </c>
      <c r="C66" s="1" t="s">
        <v>305</v>
      </c>
      <c r="D66" s="1">
        <v>46.55</v>
      </c>
      <c r="E66" s="2" t="s">
        <v>387</v>
      </c>
      <c r="F66" s="1" t="s">
        <v>414</v>
      </c>
      <c r="G66" s="1" t="s">
        <v>527</v>
      </c>
      <c r="H66" s="2" t="s">
        <v>534</v>
      </c>
      <c r="I66" s="1" t="s">
        <v>537</v>
      </c>
      <c r="J66" s="1" t="s">
        <v>542</v>
      </c>
      <c r="K66" s="1" t="s">
        <v>315</v>
      </c>
      <c r="L66" s="2" t="s">
        <v>547</v>
      </c>
      <c r="M66" s="11">
        <v>606546.5</v>
      </c>
      <c r="N66" s="11">
        <v>2.2343999999999999</v>
      </c>
      <c r="O66" s="11">
        <v>0.84721000000000002</v>
      </c>
      <c r="P66" s="11">
        <v>1.2568499999999998</v>
      </c>
      <c r="Q66" s="11">
        <v>47.9465</v>
      </c>
      <c r="R66" s="11">
        <v>220.64699999999999</v>
      </c>
      <c r="S66" s="11">
        <v>256.02499999999998</v>
      </c>
      <c r="T66" s="11">
        <v>1470.98</v>
      </c>
      <c r="U66" s="11">
        <v>97.754999999999995</v>
      </c>
      <c r="V66" s="11">
        <v>0.26533499999999999</v>
      </c>
      <c r="W66" s="11">
        <v>0.190855</v>
      </c>
      <c r="X66" s="11">
        <v>4110.3649999999998</v>
      </c>
      <c r="Y66" s="11">
        <v>15.31495</v>
      </c>
      <c r="Z66" s="11">
        <v>2374.0499999999997</v>
      </c>
      <c r="AA66" s="11">
        <v>5.8187499999999996</v>
      </c>
      <c r="AB66" s="11">
        <v>0.14430499999999999</v>
      </c>
      <c r="AC66" s="11">
        <v>0.46549999999999997</v>
      </c>
      <c r="AD66" s="11">
        <v>0.70755999999999997</v>
      </c>
      <c r="AE66" s="11">
        <v>29.791999999999998</v>
      </c>
      <c r="AF66" s="11">
        <v>5.3997999999999999</v>
      </c>
      <c r="AG66" s="11">
        <v>1.5827</v>
      </c>
      <c r="AH66" s="11">
        <v>0.12102999999999998</v>
      </c>
      <c r="AI66" s="11">
        <v>1.3452949999999999</v>
      </c>
      <c r="AJ66" s="11">
        <v>0.16612531249999998</v>
      </c>
      <c r="AK66" s="11">
        <v>0.10659949999999999</v>
      </c>
      <c r="AL66" s="11">
        <v>363.09</v>
      </c>
      <c r="AM66" s="11">
        <v>5.4463499999999998</v>
      </c>
    </row>
    <row r="67" spans="1:39" s="1" customFormat="1" x14ac:dyDescent="0.2">
      <c r="A67" s="5">
        <v>43872</v>
      </c>
      <c r="B67" s="1" t="s">
        <v>31</v>
      </c>
      <c r="C67" s="1" t="s">
        <v>305</v>
      </c>
      <c r="D67" s="1">
        <v>46.55</v>
      </c>
      <c r="E67" s="1" t="s">
        <v>390</v>
      </c>
      <c r="F67" s="1" t="s">
        <v>415</v>
      </c>
      <c r="G67" s="1" t="s">
        <v>527</v>
      </c>
      <c r="H67" s="2" t="s">
        <v>535</v>
      </c>
      <c r="I67" s="1" t="s">
        <v>539</v>
      </c>
      <c r="J67" s="1" t="s">
        <v>542</v>
      </c>
      <c r="L67" s="2" t="s">
        <v>322</v>
      </c>
      <c r="M67" s="11">
        <v>522756.49999999994</v>
      </c>
      <c r="N67" s="11">
        <v>0.97755000000000003</v>
      </c>
      <c r="O67" s="11">
        <v>2.2159662E-2</v>
      </c>
      <c r="P67" s="11">
        <v>2.7929999999999997</v>
      </c>
      <c r="Q67" s="11">
        <v>52.601499999999994</v>
      </c>
      <c r="R67" s="11">
        <v>1117.1999999999998</v>
      </c>
      <c r="S67" s="11">
        <v>484.12</v>
      </c>
      <c r="T67" s="11">
        <v>884.44999999999993</v>
      </c>
      <c r="U67" s="11">
        <v>4.5618999999999996</v>
      </c>
      <c r="V67" s="11">
        <v>3.9114801249999998E-2</v>
      </c>
      <c r="W67" s="11">
        <v>0.12568499999999999</v>
      </c>
      <c r="X67" s="11">
        <v>1536.1499999999999</v>
      </c>
      <c r="Y67" s="11">
        <v>15.361499999999999</v>
      </c>
      <c r="Z67" s="11">
        <v>1.2102999999999999</v>
      </c>
      <c r="AA67" s="11">
        <v>2.8395499999999996</v>
      </c>
      <c r="AB67" s="11">
        <v>0.41894999999999993</v>
      </c>
      <c r="AC67" s="11">
        <v>0.42825999999999997</v>
      </c>
      <c r="AD67" s="11">
        <v>0.69824999999999993</v>
      </c>
      <c r="AE67" s="11">
        <v>5.5394499999999995</v>
      </c>
      <c r="AF67" s="11">
        <v>4.0498499999999993</v>
      </c>
      <c r="AG67" s="11">
        <v>2.858286375E-2</v>
      </c>
      <c r="AH67" s="11">
        <v>0.14896000000000001</v>
      </c>
      <c r="AI67" s="11">
        <v>1.4100344125000001E-2</v>
      </c>
      <c r="AJ67" s="11">
        <v>0.88444999999999996</v>
      </c>
      <c r="AK67" s="11">
        <v>5.8885749999999994</v>
      </c>
      <c r="AL67" s="11">
        <v>39.567499999999995</v>
      </c>
      <c r="AM67" s="11">
        <v>1.262831675E-2</v>
      </c>
    </row>
    <row r="68" spans="1:39" s="1" customFormat="1" x14ac:dyDescent="0.2">
      <c r="A68" s="5">
        <v>43872</v>
      </c>
      <c r="B68" s="1" t="s">
        <v>32</v>
      </c>
      <c r="C68" s="1" t="s">
        <v>305</v>
      </c>
      <c r="D68" s="1">
        <v>46.55</v>
      </c>
      <c r="E68" s="1" t="s">
        <v>390</v>
      </c>
      <c r="F68" s="1" t="s">
        <v>415</v>
      </c>
      <c r="G68" s="1" t="s">
        <v>527</v>
      </c>
      <c r="H68" s="2" t="s">
        <v>535</v>
      </c>
      <c r="I68" s="1" t="s">
        <v>539</v>
      </c>
      <c r="J68" s="1" t="s">
        <v>544</v>
      </c>
      <c r="L68" s="2" t="s">
        <v>322</v>
      </c>
      <c r="M68" s="11">
        <v>666596</v>
      </c>
      <c r="N68" s="11">
        <v>2.2809499999999998</v>
      </c>
      <c r="O68" s="11">
        <v>0.27929999999999999</v>
      </c>
      <c r="P68" s="11">
        <v>2.3740499999999995</v>
      </c>
      <c r="Q68" s="11">
        <v>8.2858999999999998</v>
      </c>
      <c r="R68" s="11">
        <v>470.15499999999997</v>
      </c>
      <c r="S68" s="11">
        <v>204.82</v>
      </c>
      <c r="T68" s="11">
        <v>1955.1</v>
      </c>
      <c r="U68" s="11">
        <v>56.790999999999997</v>
      </c>
      <c r="V68" s="11">
        <v>3.9114801249999998E-2</v>
      </c>
      <c r="W68" s="11">
        <v>0.48411999999999994</v>
      </c>
      <c r="X68" s="11">
        <v>707.56</v>
      </c>
      <c r="Y68" s="11">
        <v>83.3245</v>
      </c>
      <c r="Z68" s="11">
        <v>0.20016499999999998</v>
      </c>
      <c r="AA68" s="11">
        <v>1.6757999999999997</v>
      </c>
      <c r="AB68" s="11">
        <v>0.30723</v>
      </c>
      <c r="AC68" s="11">
        <v>1.6519198499999999E-2</v>
      </c>
      <c r="AD68" s="11">
        <v>0.44222499999999998</v>
      </c>
      <c r="AE68" s="11">
        <v>3.8813389999999996E-2</v>
      </c>
      <c r="AF68" s="11">
        <v>4.7480999999999991</v>
      </c>
      <c r="AG68" s="11">
        <v>5.5859999999999994</v>
      </c>
      <c r="AH68" s="11">
        <v>5.2076648749999996E-2</v>
      </c>
      <c r="AI68" s="11">
        <v>1.4100344125000001E-2</v>
      </c>
      <c r="AJ68" s="11">
        <v>0.16612531249999998</v>
      </c>
      <c r="AK68" s="11">
        <v>0.12568499999999999</v>
      </c>
      <c r="AL68" s="11">
        <v>14.6167</v>
      </c>
      <c r="AM68" s="11">
        <v>1.8619999999999999</v>
      </c>
    </row>
    <row r="69" spans="1:39" s="1" customFormat="1" x14ac:dyDescent="0.2">
      <c r="A69" s="5">
        <v>43872</v>
      </c>
      <c r="B69" s="1" t="s">
        <v>33</v>
      </c>
      <c r="C69" s="1" t="s">
        <v>305</v>
      </c>
      <c r="D69" s="1">
        <v>46.55</v>
      </c>
      <c r="E69" s="1" t="s">
        <v>390</v>
      </c>
      <c r="F69" s="1" t="s">
        <v>415</v>
      </c>
      <c r="G69" s="1" t="s">
        <v>527</v>
      </c>
      <c r="H69" s="2" t="s">
        <v>535</v>
      </c>
      <c r="I69" s="1" t="s">
        <v>539</v>
      </c>
      <c r="J69" s="1" t="s">
        <v>544</v>
      </c>
      <c r="L69" s="2" t="s">
        <v>322</v>
      </c>
      <c r="M69" s="11">
        <v>634942</v>
      </c>
      <c r="N69" s="11">
        <v>55.859999999999992</v>
      </c>
      <c r="O69" s="11">
        <v>2.2343999999999999</v>
      </c>
      <c r="P69" s="11">
        <v>6.00495</v>
      </c>
      <c r="Q69" s="11">
        <v>139.64999999999998</v>
      </c>
      <c r="R69" s="11">
        <v>232.75</v>
      </c>
      <c r="S69" s="11">
        <v>2.4164104999999996</v>
      </c>
      <c r="T69" s="11">
        <v>2513.6999999999998</v>
      </c>
      <c r="U69" s="11">
        <v>512.04999999999995</v>
      </c>
      <c r="V69" s="11">
        <v>1.8619999999999999</v>
      </c>
      <c r="W69" s="11">
        <v>0.63773499999999994</v>
      </c>
      <c r="X69" s="11">
        <v>628.42499999999995</v>
      </c>
      <c r="Y69" s="11">
        <v>77.738499999999988</v>
      </c>
      <c r="Z69" s="11">
        <v>7.7945647499999993E-2</v>
      </c>
      <c r="AA69" s="11">
        <v>7.4479999999999995</v>
      </c>
      <c r="AB69" s="11">
        <v>1.3033999999999999</v>
      </c>
      <c r="AC69" s="11">
        <v>1.1172</v>
      </c>
      <c r="AD69" s="11">
        <v>3.2959727500000001E-2</v>
      </c>
      <c r="AE69" s="11">
        <v>2.0947499999999999</v>
      </c>
      <c r="AF69" s="11">
        <v>16.292499999999997</v>
      </c>
      <c r="AG69" s="11">
        <v>2.6533500000000001</v>
      </c>
      <c r="AH69" s="11">
        <v>0.16757999999999998</v>
      </c>
      <c r="AI69" s="11">
        <v>0.47481000000000001</v>
      </c>
      <c r="AJ69" s="11">
        <v>0.16612531249999998</v>
      </c>
      <c r="AK69" s="11">
        <v>6.5169999999999992E-2</v>
      </c>
      <c r="AL69" s="11">
        <v>34.446999999999996</v>
      </c>
      <c r="AM69" s="11">
        <v>1.262831675E-2</v>
      </c>
    </row>
    <row r="70" spans="1:39" s="1" customFormat="1" x14ac:dyDescent="0.2">
      <c r="A70" s="5">
        <v>43872</v>
      </c>
      <c r="B70" s="1" t="s">
        <v>34</v>
      </c>
      <c r="C70" s="1" t="s">
        <v>305</v>
      </c>
      <c r="D70" s="1">
        <v>46.55</v>
      </c>
      <c r="E70" s="1" t="s">
        <v>390</v>
      </c>
      <c r="F70" s="1" t="s">
        <v>415</v>
      </c>
      <c r="G70" s="1" t="s">
        <v>527</v>
      </c>
      <c r="H70" s="2" t="s">
        <v>535</v>
      </c>
      <c r="I70" s="1" t="s">
        <v>539</v>
      </c>
      <c r="J70" s="1" t="s">
        <v>542</v>
      </c>
      <c r="L70" s="2" t="s">
        <v>322</v>
      </c>
      <c r="M70" s="11">
        <v>620511.5</v>
      </c>
      <c r="N70" s="11">
        <v>10.7065</v>
      </c>
      <c r="O70" s="11">
        <v>1.7223499999999998</v>
      </c>
      <c r="P70" s="11">
        <v>2.6067999999999998</v>
      </c>
      <c r="Q70" s="11">
        <v>30.2575</v>
      </c>
      <c r="R70" s="11">
        <v>468.75849999999997</v>
      </c>
      <c r="S70" s="11">
        <v>442.22499999999997</v>
      </c>
      <c r="T70" s="11">
        <v>1294.0899999999999</v>
      </c>
      <c r="U70" s="11">
        <v>69.824999999999989</v>
      </c>
      <c r="V70" s="11">
        <v>0.37240000000000001</v>
      </c>
      <c r="W70" s="11">
        <v>0.77738499999999988</v>
      </c>
      <c r="X70" s="11">
        <v>575.82349999999997</v>
      </c>
      <c r="Y70" s="11">
        <v>68.893999999999991</v>
      </c>
      <c r="Z70" s="11">
        <v>0.49342999999999998</v>
      </c>
      <c r="AA70" s="11">
        <v>3.0722999999999998</v>
      </c>
      <c r="AB70" s="11">
        <v>0.12568499999999999</v>
      </c>
      <c r="AC70" s="11">
        <v>0.41894999999999993</v>
      </c>
      <c r="AD70" s="11">
        <v>0.50273999999999996</v>
      </c>
      <c r="AE70" s="11">
        <v>1.4430499999999999</v>
      </c>
      <c r="AF70" s="11">
        <v>3.8636499999999998</v>
      </c>
      <c r="AG70" s="11">
        <v>1.0240999999999998</v>
      </c>
      <c r="AH70" s="11">
        <v>0.153615</v>
      </c>
      <c r="AI70" s="11">
        <v>1.4896</v>
      </c>
      <c r="AJ70" s="11">
        <v>0.69824999999999993</v>
      </c>
      <c r="AK70" s="11">
        <v>2.7929999999999996E-2</v>
      </c>
      <c r="AL70" s="11">
        <v>21.413</v>
      </c>
      <c r="AM70" s="11">
        <v>4.3757000000000001</v>
      </c>
    </row>
    <row r="71" spans="1:39" s="1" customFormat="1" x14ac:dyDescent="0.2">
      <c r="A71" s="5">
        <v>43872</v>
      </c>
      <c r="B71" s="1" t="s">
        <v>35</v>
      </c>
      <c r="C71" s="1" t="s">
        <v>305</v>
      </c>
      <c r="D71" s="1">
        <v>46.55</v>
      </c>
      <c r="E71" s="1" t="s">
        <v>390</v>
      </c>
      <c r="F71" s="1" t="s">
        <v>415</v>
      </c>
      <c r="G71" s="1" t="s">
        <v>527</v>
      </c>
      <c r="H71" s="2" t="s">
        <v>535</v>
      </c>
      <c r="I71" s="1" t="s">
        <v>537</v>
      </c>
      <c r="J71" s="1" t="s">
        <v>542</v>
      </c>
      <c r="K71" s="1" t="s">
        <v>346</v>
      </c>
      <c r="L71" s="2" t="s">
        <v>349</v>
      </c>
      <c r="M71" s="11">
        <v>632149</v>
      </c>
      <c r="N71" s="11">
        <v>65.169999999999987</v>
      </c>
      <c r="O71" s="11">
        <v>0.22343999999999997</v>
      </c>
      <c r="P71" s="11">
        <v>0.17090366999999998</v>
      </c>
      <c r="Q71" s="11">
        <v>13.499499999999998</v>
      </c>
      <c r="R71" s="11">
        <v>1587.355</v>
      </c>
      <c r="S71" s="11">
        <v>2.4164104999999996</v>
      </c>
      <c r="T71" s="11">
        <v>837.9</v>
      </c>
      <c r="U71" s="11">
        <v>0.50390374999999998</v>
      </c>
      <c r="V71" s="11">
        <v>0.23274999999999998</v>
      </c>
      <c r="W71" s="11">
        <v>0.358435</v>
      </c>
      <c r="X71" s="11">
        <v>1149.7849999999999</v>
      </c>
      <c r="Y71" s="11">
        <v>31.654</v>
      </c>
      <c r="Z71" s="11">
        <v>7.7945647499999993E-2</v>
      </c>
      <c r="AA71" s="11">
        <v>2.1592450249999999E-2</v>
      </c>
      <c r="AB71" s="11">
        <v>6.5169999999999992E-2</v>
      </c>
      <c r="AC71" s="11">
        <v>3.1188499999999997E-2</v>
      </c>
      <c r="AD71" s="11">
        <v>1.2102999999999999</v>
      </c>
      <c r="AE71" s="11">
        <v>3.8813389999999996E-2</v>
      </c>
      <c r="AF71" s="11">
        <v>1.3033999999999999</v>
      </c>
      <c r="AG71" s="11">
        <v>2.4671499999999997</v>
      </c>
      <c r="AH71" s="11">
        <v>0.30257499999999998</v>
      </c>
      <c r="AI71" s="11">
        <v>0.13033999999999998</v>
      </c>
      <c r="AJ71" s="11">
        <v>0.16612531249999998</v>
      </c>
      <c r="AK71" s="11">
        <v>0.46549999999999997</v>
      </c>
      <c r="AL71" s="11">
        <v>6.8428499999999994</v>
      </c>
      <c r="AM71" s="11">
        <v>1.3033999999999999</v>
      </c>
    </row>
    <row r="72" spans="1:39" s="1" customFormat="1" x14ac:dyDescent="0.2">
      <c r="A72" s="5">
        <v>43872</v>
      </c>
      <c r="B72" s="1" t="s">
        <v>36</v>
      </c>
      <c r="C72" s="1" t="s">
        <v>305</v>
      </c>
      <c r="D72" s="1">
        <v>46.55</v>
      </c>
      <c r="E72" s="1" t="s">
        <v>390</v>
      </c>
      <c r="F72" s="1" t="s">
        <v>415</v>
      </c>
      <c r="G72" s="1" t="s">
        <v>527</v>
      </c>
      <c r="H72" s="2" t="s">
        <v>313</v>
      </c>
      <c r="I72" s="1" t="s">
        <v>537</v>
      </c>
      <c r="J72" s="1" t="s">
        <v>542</v>
      </c>
      <c r="K72" s="1" t="s">
        <v>346</v>
      </c>
      <c r="L72" s="2" t="s">
        <v>349</v>
      </c>
      <c r="M72" s="11">
        <v>580944</v>
      </c>
      <c r="N72" s="11">
        <v>0.79135</v>
      </c>
      <c r="O72" s="11">
        <v>0.51204999999999989</v>
      </c>
      <c r="P72" s="11">
        <v>2.7929999999999997</v>
      </c>
      <c r="Q72" s="11">
        <v>3.2585000000000002</v>
      </c>
      <c r="R72" s="11">
        <v>1410.4649999999999</v>
      </c>
      <c r="S72" s="11">
        <v>251.37</v>
      </c>
      <c r="T72" s="11">
        <v>3817.1</v>
      </c>
      <c r="U72" s="11">
        <v>0.50390374999999998</v>
      </c>
      <c r="V72" s="11">
        <v>0.172235</v>
      </c>
      <c r="W72" s="11">
        <v>0.44222499999999998</v>
      </c>
      <c r="X72" s="11">
        <v>726.18</v>
      </c>
      <c r="Y72" s="11">
        <v>98.220499999999987</v>
      </c>
      <c r="Z72" s="11">
        <v>0.40032999999999996</v>
      </c>
      <c r="AA72" s="11">
        <v>8.3789999999999996</v>
      </c>
      <c r="AB72" s="11">
        <v>0.190855</v>
      </c>
      <c r="AC72" s="11">
        <v>0.59584000000000004</v>
      </c>
      <c r="AD72" s="11">
        <v>0.32119499999999995</v>
      </c>
      <c r="AE72" s="11">
        <v>0.42825999999999997</v>
      </c>
      <c r="AF72" s="11">
        <v>4.0498499999999993</v>
      </c>
      <c r="AG72" s="11">
        <v>0.22343999999999997</v>
      </c>
      <c r="AH72" s="11">
        <v>0.22343999999999997</v>
      </c>
      <c r="AI72" s="11">
        <v>0.237405</v>
      </c>
      <c r="AJ72" s="11">
        <v>0.16612531249999998</v>
      </c>
      <c r="AK72" s="11">
        <v>4.750893E-3</v>
      </c>
      <c r="AL72" s="11">
        <v>11.311649999999998</v>
      </c>
      <c r="AM72" s="11">
        <v>2.6067999999999998</v>
      </c>
    </row>
    <row r="73" spans="1:39" s="1" customFormat="1" x14ac:dyDescent="0.2">
      <c r="A73" s="5">
        <v>43872</v>
      </c>
      <c r="B73" s="1" t="s">
        <v>37</v>
      </c>
      <c r="C73" s="1" t="s">
        <v>305</v>
      </c>
      <c r="D73" s="1">
        <v>46.55</v>
      </c>
      <c r="E73" s="1" t="s">
        <v>390</v>
      </c>
      <c r="F73" s="1" t="s">
        <v>415</v>
      </c>
      <c r="G73" s="1" t="s">
        <v>527</v>
      </c>
      <c r="H73" s="2" t="s">
        <v>317</v>
      </c>
      <c r="I73" s="1" t="s">
        <v>539</v>
      </c>
      <c r="J73" s="1" t="s">
        <v>543</v>
      </c>
      <c r="L73" s="2" t="s">
        <v>322</v>
      </c>
      <c r="M73" s="11">
        <v>580478.5</v>
      </c>
      <c r="N73" s="11">
        <v>0.74480000000000002</v>
      </c>
      <c r="O73" s="11">
        <v>0.30257499999999998</v>
      </c>
      <c r="P73" s="11">
        <v>1.8619999999999999</v>
      </c>
      <c r="Q73" s="11">
        <v>5.5859999999999994</v>
      </c>
      <c r="R73" s="11">
        <v>1075.3050000000001</v>
      </c>
      <c r="S73" s="11">
        <v>214.12999999999997</v>
      </c>
      <c r="T73" s="11">
        <v>1061.3399999999999</v>
      </c>
      <c r="U73" s="11">
        <v>0.50390374999999998</v>
      </c>
      <c r="V73" s="11">
        <v>0.17688999999999999</v>
      </c>
      <c r="W73" s="11">
        <v>0.43291499999999994</v>
      </c>
      <c r="X73" s="11">
        <v>1131.165</v>
      </c>
      <c r="Y73" s="11">
        <v>88.910499999999985</v>
      </c>
      <c r="Z73" s="11">
        <v>0.10706499999999999</v>
      </c>
      <c r="AA73" s="11">
        <v>1.4430499999999999</v>
      </c>
      <c r="AB73" s="11">
        <v>0.12102999999999998</v>
      </c>
      <c r="AC73" s="11">
        <v>8.61175E-2</v>
      </c>
      <c r="AD73" s="11">
        <v>0.358435</v>
      </c>
      <c r="AE73" s="11">
        <v>0.27929999999999999</v>
      </c>
      <c r="AF73" s="11">
        <v>1.3406399999999998</v>
      </c>
      <c r="AG73" s="11">
        <v>0.15826999999999999</v>
      </c>
      <c r="AH73" s="11">
        <v>0.13965</v>
      </c>
      <c r="AI73" s="11">
        <v>0.16292499999999999</v>
      </c>
      <c r="AJ73" s="11">
        <v>0.32584999999999997</v>
      </c>
      <c r="AK73" s="11">
        <v>2.4205999999999995E-2</v>
      </c>
      <c r="AL73" s="11">
        <v>12.5685</v>
      </c>
      <c r="AM73" s="11">
        <v>1.6292500000000001</v>
      </c>
    </row>
    <row r="74" spans="1:39" s="1" customFormat="1" x14ac:dyDescent="0.2">
      <c r="A74" s="5">
        <v>43872</v>
      </c>
      <c r="B74" s="1" t="s">
        <v>38</v>
      </c>
      <c r="C74" s="1" t="s">
        <v>305</v>
      </c>
      <c r="D74" s="1">
        <v>46.55</v>
      </c>
      <c r="E74" s="1" t="s">
        <v>390</v>
      </c>
      <c r="F74" s="1" t="s">
        <v>415</v>
      </c>
      <c r="G74" s="1" t="s">
        <v>527</v>
      </c>
      <c r="H74" s="2" t="s">
        <v>317</v>
      </c>
      <c r="I74" s="1" t="s">
        <v>539</v>
      </c>
      <c r="J74" s="1" t="s">
        <v>543</v>
      </c>
      <c r="L74" s="2" t="s">
        <v>322</v>
      </c>
      <c r="M74" s="11">
        <v>602822.5</v>
      </c>
      <c r="N74" s="11">
        <v>2.3740499999999995</v>
      </c>
      <c r="O74" s="11">
        <v>0.25136999999999998</v>
      </c>
      <c r="P74" s="11">
        <v>1.6757999999999997</v>
      </c>
      <c r="Q74" s="11">
        <v>24.206</v>
      </c>
      <c r="R74" s="11">
        <v>2099.4049999999997</v>
      </c>
      <c r="S74" s="11">
        <v>325.84999999999997</v>
      </c>
      <c r="T74" s="11">
        <v>2793</v>
      </c>
      <c r="U74" s="11">
        <v>349.125</v>
      </c>
      <c r="V74" s="11">
        <v>3.9114801249999998E-2</v>
      </c>
      <c r="W74" s="11">
        <v>0.5260149999999999</v>
      </c>
      <c r="X74" s="11">
        <v>113.58199999999999</v>
      </c>
      <c r="Y74" s="11">
        <v>90.213899999999995</v>
      </c>
      <c r="Z74" s="11">
        <v>7.7945647499999993E-2</v>
      </c>
      <c r="AA74" s="11">
        <v>12.428850000000001</v>
      </c>
      <c r="AB74" s="11">
        <v>0.93099999999999994</v>
      </c>
      <c r="AC74" s="11">
        <v>0.92634499999999997</v>
      </c>
      <c r="AD74" s="11">
        <v>3.2959727500000001E-2</v>
      </c>
      <c r="AE74" s="11">
        <v>1.49891</v>
      </c>
      <c r="AF74" s="11">
        <v>8.6582999999999988</v>
      </c>
      <c r="AG74" s="11">
        <v>2.0016499999999997</v>
      </c>
      <c r="AH74" s="11">
        <v>8.0997E-2</v>
      </c>
      <c r="AI74" s="11">
        <v>0.25602499999999995</v>
      </c>
      <c r="AJ74" s="11">
        <v>0.16612531249999998</v>
      </c>
      <c r="AK74" s="11">
        <v>6.6566500000000001E-2</v>
      </c>
      <c r="AL74" s="11">
        <v>181.54499999999999</v>
      </c>
      <c r="AM74" s="11">
        <v>8.0531499999999987</v>
      </c>
    </row>
    <row r="75" spans="1:39" s="1" customFormat="1" x14ac:dyDescent="0.2">
      <c r="A75" s="5">
        <v>43878</v>
      </c>
      <c r="B75" s="1" t="s">
        <v>117</v>
      </c>
      <c r="C75" s="1" t="s">
        <v>305</v>
      </c>
      <c r="D75" s="1">
        <v>46.55</v>
      </c>
      <c r="E75" s="1" t="s">
        <v>377</v>
      </c>
      <c r="F75" s="1" t="s">
        <v>410</v>
      </c>
      <c r="G75" s="1" t="s">
        <v>527</v>
      </c>
      <c r="H75" s="2" t="s">
        <v>319</v>
      </c>
      <c r="I75" s="1" t="s">
        <v>539</v>
      </c>
      <c r="J75" s="1" t="s">
        <v>542</v>
      </c>
      <c r="K75" s="1" t="s">
        <v>315</v>
      </c>
      <c r="L75" s="2" t="s">
        <v>559</v>
      </c>
      <c r="M75" s="11">
        <v>548359</v>
      </c>
      <c r="N75" s="11">
        <v>1.9830299999999998</v>
      </c>
      <c r="O75" s="11">
        <v>1.203783</v>
      </c>
      <c r="P75" s="11">
        <v>2.5136999999999996</v>
      </c>
      <c r="Q75" s="11">
        <v>17.968299999999999</v>
      </c>
      <c r="R75" s="11">
        <v>428.25999999999993</v>
      </c>
      <c r="S75" s="11">
        <v>363.09</v>
      </c>
      <c r="T75" s="11">
        <v>1322.0199999999998</v>
      </c>
      <c r="U75" s="11">
        <v>349.125</v>
      </c>
      <c r="V75" s="11">
        <v>0.36774499999999999</v>
      </c>
      <c r="W75" s="11">
        <v>0.31188499999999997</v>
      </c>
      <c r="X75" s="11">
        <v>744.8</v>
      </c>
      <c r="Y75" s="11">
        <v>43.756999999999998</v>
      </c>
      <c r="Z75" s="11">
        <v>0.20016499999999998</v>
      </c>
      <c r="AA75" s="11">
        <v>10.19445</v>
      </c>
      <c r="AB75" s="11">
        <v>1.9551000000000001</v>
      </c>
      <c r="AC75" s="11">
        <v>0.16757999999999998</v>
      </c>
      <c r="AD75" s="11">
        <v>0.33050499999999999</v>
      </c>
      <c r="AE75" s="11">
        <v>3.7519300000000002</v>
      </c>
      <c r="AF75" s="11">
        <v>18.62</v>
      </c>
      <c r="AG75" s="11">
        <v>0.57256499999999999</v>
      </c>
      <c r="AH75" s="11">
        <v>0.11171999999999999</v>
      </c>
      <c r="AI75" s="11">
        <v>0.97755000000000003</v>
      </c>
      <c r="AJ75" s="11">
        <v>0.79135</v>
      </c>
      <c r="AK75" s="11">
        <v>1.7688999999999999</v>
      </c>
      <c r="AL75" s="11">
        <v>94.030999999999992</v>
      </c>
      <c r="AM75" s="11">
        <v>18.945849999999997</v>
      </c>
    </row>
    <row r="76" spans="1:39" s="1" customFormat="1" x14ac:dyDescent="0.2">
      <c r="A76" s="5">
        <v>43878</v>
      </c>
      <c r="B76" s="1" t="s">
        <v>118</v>
      </c>
      <c r="C76" s="1" t="s">
        <v>305</v>
      </c>
      <c r="D76" s="1">
        <v>46.55</v>
      </c>
      <c r="E76" s="1" t="s">
        <v>377</v>
      </c>
      <c r="F76" s="1" t="s">
        <v>410</v>
      </c>
      <c r="G76" s="1" t="s">
        <v>527</v>
      </c>
      <c r="H76" s="2" t="s">
        <v>319</v>
      </c>
      <c r="I76" s="1" t="s">
        <v>539</v>
      </c>
      <c r="J76" s="1" t="s">
        <v>542</v>
      </c>
      <c r="K76" s="1" t="s">
        <v>315</v>
      </c>
      <c r="L76" s="2" t="s">
        <v>559</v>
      </c>
      <c r="M76" s="11">
        <v>678699</v>
      </c>
      <c r="N76" s="11">
        <v>4.5153499999999998</v>
      </c>
      <c r="O76" s="11">
        <v>1.5708297499999999E-2</v>
      </c>
      <c r="P76" s="11">
        <v>0.14343684249999999</v>
      </c>
      <c r="Q76" s="11">
        <v>13.499499999999998</v>
      </c>
      <c r="R76" s="11">
        <v>11684.05</v>
      </c>
      <c r="S76" s="11">
        <v>237.40499999999997</v>
      </c>
      <c r="T76" s="11">
        <v>269.98999999999995</v>
      </c>
      <c r="U76" s="11">
        <v>4329.1499999999996</v>
      </c>
      <c r="V76" s="11">
        <v>0.21878500000000001</v>
      </c>
      <c r="W76" s="11">
        <v>0.49342999999999998</v>
      </c>
      <c r="X76" s="11">
        <v>0.54877794999999996</v>
      </c>
      <c r="Y76" s="11">
        <v>78.762599999999992</v>
      </c>
      <c r="Z76" s="11">
        <v>7.1221499999999995</v>
      </c>
      <c r="AA76" s="11">
        <v>3.0505378749999999E-2</v>
      </c>
      <c r="AB76" s="11">
        <v>17.689</v>
      </c>
      <c r="AC76" s="11">
        <v>0.40498499999999993</v>
      </c>
      <c r="AD76" s="11">
        <v>0.69824999999999993</v>
      </c>
      <c r="AE76" s="11">
        <v>2.2379028874999998E-2</v>
      </c>
      <c r="AF76" s="11">
        <v>4.0032999999999994</v>
      </c>
      <c r="AG76" s="11">
        <v>2.4671499999999997</v>
      </c>
      <c r="AH76" s="11">
        <v>5.670371875E-3</v>
      </c>
      <c r="AI76" s="11">
        <v>0.27464499999999997</v>
      </c>
      <c r="AJ76" s="11">
        <v>1.0706499999999999</v>
      </c>
      <c r="AK76" s="11">
        <v>1.7689E-2</v>
      </c>
      <c r="AL76" s="11">
        <v>19.411349999999999</v>
      </c>
      <c r="AM76" s="11">
        <v>2.2157800000000001</v>
      </c>
    </row>
    <row r="77" spans="1:39" s="1" customFormat="1" x14ac:dyDescent="0.2">
      <c r="A77" s="5">
        <v>43878</v>
      </c>
      <c r="B77" s="1" t="s">
        <v>119</v>
      </c>
      <c r="C77" s="1" t="s">
        <v>305</v>
      </c>
      <c r="D77" s="1">
        <v>46.55</v>
      </c>
      <c r="E77" s="1" t="s">
        <v>377</v>
      </c>
      <c r="F77" s="1" t="s">
        <v>410</v>
      </c>
      <c r="G77" s="1" t="s">
        <v>527</v>
      </c>
      <c r="H77" s="2" t="s">
        <v>319</v>
      </c>
      <c r="I77" s="1" t="s">
        <v>539</v>
      </c>
      <c r="J77" s="1" t="s">
        <v>542</v>
      </c>
      <c r="K77" s="1" t="s">
        <v>315</v>
      </c>
      <c r="L77" s="2" t="s">
        <v>559</v>
      </c>
      <c r="M77" s="11">
        <v>565582.5</v>
      </c>
      <c r="N77" s="11">
        <v>1.8619999999999999</v>
      </c>
      <c r="O77" s="11">
        <v>1.2754699999999999</v>
      </c>
      <c r="P77" s="11">
        <v>3.5377999999999998</v>
      </c>
      <c r="Q77" s="11">
        <v>7.4479999999999995</v>
      </c>
      <c r="R77" s="11">
        <v>2048.1999999999998</v>
      </c>
      <c r="S77" s="11">
        <v>293.26499999999999</v>
      </c>
      <c r="T77" s="11">
        <v>544.63499999999988</v>
      </c>
      <c r="U77" s="11">
        <v>97.754999999999995</v>
      </c>
      <c r="V77" s="11">
        <v>0.31188499999999997</v>
      </c>
      <c r="W77" s="11">
        <v>0.56791000000000003</v>
      </c>
      <c r="X77" s="11">
        <v>879.79499999999985</v>
      </c>
      <c r="Y77" s="11">
        <v>75.923049999999989</v>
      </c>
      <c r="Z77" s="11">
        <v>2.3693949999999998E-2</v>
      </c>
      <c r="AA77" s="11">
        <v>1.298745</v>
      </c>
      <c r="AB77" s="11">
        <v>0.64704499999999987</v>
      </c>
      <c r="AC77" s="11">
        <v>0.39101999999999998</v>
      </c>
      <c r="AD77" s="11">
        <v>2.4370088749999998E-2</v>
      </c>
      <c r="AE77" s="11">
        <v>68.893999999999991</v>
      </c>
      <c r="AF77" s="11">
        <v>9.5892999999999997</v>
      </c>
      <c r="AG77" s="11">
        <v>0.60514999999999997</v>
      </c>
      <c r="AH77" s="11">
        <v>0.10706499999999999</v>
      </c>
      <c r="AI77" s="11">
        <v>0.358435</v>
      </c>
      <c r="AJ77" s="11">
        <v>0.14192978625</v>
      </c>
      <c r="AK77" s="11">
        <v>1.1404749999999999</v>
      </c>
      <c r="AL77" s="11">
        <v>11.96335</v>
      </c>
      <c r="AM77" s="11">
        <v>8.7048499999999986</v>
      </c>
    </row>
    <row r="78" spans="1:39" s="1" customFormat="1" x14ac:dyDescent="0.2">
      <c r="A78" s="5">
        <v>43878</v>
      </c>
      <c r="B78" s="1" t="s">
        <v>142</v>
      </c>
      <c r="C78" s="1" t="s">
        <v>305</v>
      </c>
      <c r="D78" s="1">
        <v>46.55</v>
      </c>
      <c r="E78" s="1" t="s">
        <v>381</v>
      </c>
      <c r="F78" s="1" t="s">
        <v>412</v>
      </c>
      <c r="G78" s="1" t="s">
        <v>527</v>
      </c>
      <c r="H78" s="2" t="s">
        <v>317</v>
      </c>
      <c r="I78" s="1" t="s">
        <v>538</v>
      </c>
      <c r="J78" s="1" t="s">
        <v>542</v>
      </c>
      <c r="L78" s="2" t="s">
        <v>559</v>
      </c>
      <c r="M78" s="11">
        <v>674509.5</v>
      </c>
      <c r="N78" s="11">
        <v>1.6106299999999998</v>
      </c>
      <c r="O78" s="11">
        <v>6.3308</v>
      </c>
      <c r="P78" s="11">
        <v>1.5361499999999999</v>
      </c>
      <c r="Q78" s="11">
        <v>16.292499999999997</v>
      </c>
      <c r="R78" s="11">
        <v>134.99499999999998</v>
      </c>
      <c r="S78" s="11">
        <v>93.1</v>
      </c>
      <c r="T78" s="11">
        <v>1629.25</v>
      </c>
      <c r="U78" s="11">
        <v>51.204999999999998</v>
      </c>
      <c r="V78" s="11">
        <v>0.33515999999999996</v>
      </c>
      <c r="W78" s="11">
        <v>1.6106416374999998E-2</v>
      </c>
      <c r="X78" s="11">
        <v>991.51499999999999</v>
      </c>
      <c r="Y78" s="11">
        <v>79.134999999999991</v>
      </c>
      <c r="Z78" s="11">
        <v>0.33515999999999996</v>
      </c>
      <c r="AA78" s="11">
        <v>1.8154499999999998</v>
      </c>
      <c r="AB78" s="11">
        <v>0.17688999999999999</v>
      </c>
      <c r="AC78" s="11">
        <v>0.40964</v>
      </c>
      <c r="AD78" s="11">
        <v>1.34995</v>
      </c>
      <c r="AE78" s="11">
        <v>1.4942549999999997</v>
      </c>
      <c r="AF78" s="11">
        <v>1.7688999999999999</v>
      </c>
      <c r="AG78" s="11">
        <v>0.87514000000000003</v>
      </c>
      <c r="AH78" s="11">
        <v>9.3100000000000006E-3</v>
      </c>
      <c r="AI78" s="11">
        <v>0.11637499999999999</v>
      </c>
      <c r="AJ78" s="11">
        <v>0.14192978625</v>
      </c>
      <c r="AK78" s="11">
        <v>3.529421E-3</v>
      </c>
      <c r="AL78" s="11">
        <v>49.342999999999996</v>
      </c>
      <c r="AM78" s="11">
        <v>2.4079616749999998E-2</v>
      </c>
    </row>
    <row r="79" spans="1:39" s="1" customFormat="1" x14ac:dyDescent="0.2">
      <c r="A79" s="5">
        <v>43878</v>
      </c>
      <c r="B79" s="1" t="s">
        <v>143</v>
      </c>
      <c r="C79" s="1" t="s">
        <v>305</v>
      </c>
      <c r="D79" s="1">
        <v>46.55</v>
      </c>
      <c r="E79" s="1" t="s">
        <v>381</v>
      </c>
      <c r="F79" s="1" t="s">
        <v>412</v>
      </c>
      <c r="G79" s="1" t="s">
        <v>527</v>
      </c>
      <c r="H79" s="2" t="s">
        <v>317</v>
      </c>
      <c r="I79" s="1" t="s">
        <v>538</v>
      </c>
      <c r="J79" s="1" t="s">
        <v>542</v>
      </c>
      <c r="L79" s="2" t="s">
        <v>559</v>
      </c>
      <c r="M79" s="11">
        <v>660079</v>
      </c>
      <c r="N79" s="11">
        <v>1.9364799999999998</v>
      </c>
      <c r="O79" s="11">
        <v>2.4205999999999999</v>
      </c>
      <c r="P79" s="11">
        <v>3.0722999999999998</v>
      </c>
      <c r="Q79" s="11">
        <v>17.689</v>
      </c>
      <c r="R79" s="11">
        <v>246.71499999999997</v>
      </c>
      <c r="S79" s="11">
        <v>5.9611929999999997</v>
      </c>
      <c r="T79" s="11">
        <v>1303.3999999999999</v>
      </c>
      <c r="U79" s="11">
        <v>181.54499999999999</v>
      </c>
      <c r="V79" s="11">
        <v>4.3634806249999998E-2</v>
      </c>
      <c r="W79" s="11">
        <v>0.31653999999999999</v>
      </c>
      <c r="X79" s="11">
        <v>740.14499999999998</v>
      </c>
      <c r="Y79" s="11">
        <v>41.988099999999996</v>
      </c>
      <c r="Z79" s="11">
        <v>0.65169999999999995</v>
      </c>
      <c r="AA79" s="11">
        <v>5.1670499999999997</v>
      </c>
      <c r="AB79" s="11">
        <v>0.28395500000000001</v>
      </c>
      <c r="AC79" s="11">
        <v>0.16757999999999998</v>
      </c>
      <c r="AD79" s="11">
        <v>0.41429499999999997</v>
      </c>
      <c r="AE79" s="11">
        <v>2.7929999999999997</v>
      </c>
      <c r="AF79" s="11">
        <v>4.0032999999999994</v>
      </c>
      <c r="AG79" s="11">
        <v>3.2585000000000002</v>
      </c>
      <c r="AH79" s="11">
        <v>7.9134999999999997E-2</v>
      </c>
      <c r="AI79" s="11">
        <v>0.21412999999999999</v>
      </c>
      <c r="AJ79" s="11">
        <v>0.14192978625</v>
      </c>
      <c r="AK79" s="11">
        <v>0.12568499999999999</v>
      </c>
      <c r="AL79" s="11">
        <v>74.945499999999996</v>
      </c>
      <c r="AM79" s="11">
        <v>2.9326499999999998</v>
      </c>
    </row>
    <row r="80" spans="1:39" s="1" customFormat="1" x14ac:dyDescent="0.2">
      <c r="A80" s="5">
        <v>43878</v>
      </c>
      <c r="B80" s="1" t="s">
        <v>144</v>
      </c>
      <c r="C80" s="1" t="s">
        <v>305</v>
      </c>
      <c r="D80" s="1">
        <v>46.55</v>
      </c>
      <c r="E80" s="1" t="s">
        <v>381</v>
      </c>
      <c r="F80" s="1" t="s">
        <v>412</v>
      </c>
      <c r="G80" s="1" t="s">
        <v>527</v>
      </c>
      <c r="H80" s="2" t="s">
        <v>317</v>
      </c>
      <c r="I80" s="1" t="s">
        <v>541</v>
      </c>
      <c r="J80" s="1" t="s">
        <v>542</v>
      </c>
      <c r="K80" s="1" t="s">
        <v>315</v>
      </c>
      <c r="L80" s="2"/>
      <c r="M80" s="11">
        <v>597702</v>
      </c>
      <c r="N80" s="11">
        <v>8.9841499999999996</v>
      </c>
      <c r="O80" s="11">
        <v>2.8860999999999999</v>
      </c>
      <c r="P80" s="11">
        <v>2.0016499999999997</v>
      </c>
      <c r="Q80" s="11">
        <v>26.998999999999995</v>
      </c>
      <c r="R80" s="11">
        <v>6935.95</v>
      </c>
      <c r="S80" s="11">
        <v>168.04549999999998</v>
      </c>
      <c r="T80" s="11">
        <v>3025.75</v>
      </c>
      <c r="U80" s="11">
        <v>367.745</v>
      </c>
      <c r="V80" s="11">
        <v>4.3634806249999998E-2</v>
      </c>
      <c r="W80" s="11">
        <v>0.33050499999999999</v>
      </c>
      <c r="X80" s="11">
        <v>861.17499999999995</v>
      </c>
      <c r="Y80" s="11">
        <v>38.170999999999992</v>
      </c>
      <c r="Z80" s="11">
        <v>954.27499999999998</v>
      </c>
      <c r="AA80" s="11">
        <v>4.0451949999999997</v>
      </c>
      <c r="AB80" s="11">
        <v>1.4896</v>
      </c>
      <c r="AC80" s="11">
        <v>1.103235</v>
      </c>
      <c r="AD80" s="11">
        <v>2.4370088749999998E-2</v>
      </c>
      <c r="AE80" s="11">
        <v>1.1637500000000001</v>
      </c>
      <c r="AF80" s="11">
        <v>19.364799999999999</v>
      </c>
      <c r="AG80" s="11">
        <v>0.97755000000000003</v>
      </c>
      <c r="AH80" s="11">
        <v>3.6774500000000002E-2</v>
      </c>
      <c r="AI80" s="11">
        <v>0.35936600000000002</v>
      </c>
      <c r="AJ80" s="11">
        <v>1.90855</v>
      </c>
      <c r="AK80" s="11">
        <v>5.3532499999999997E-2</v>
      </c>
      <c r="AL80" s="11">
        <v>50.274000000000001</v>
      </c>
      <c r="AM80" s="11">
        <v>8.8445</v>
      </c>
    </row>
    <row r="81" spans="1:39" s="1" customFormat="1" x14ac:dyDescent="0.2">
      <c r="A81" s="5">
        <v>43878</v>
      </c>
      <c r="B81" s="1" t="s">
        <v>145</v>
      </c>
      <c r="C81" s="1" t="s">
        <v>305</v>
      </c>
      <c r="D81" s="1">
        <v>46.55</v>
      </c>
      <c r="E81" s="1" t="s">
        <v>381</v>
      </c>
      <c r="F81" s="1" t="s">
        <v>412</v>
      </c>
      <c r="G81" s="1" t="s">
        <v>527</v>
      </c>
      <c r="H81" s="2" t="s">
        <v>317</v>
      </c>
      <c r="I81" s="1" t="s">
        <v>538</v>
      </c>
      <c r="J81" s="1" t="s">
        <v>544</v>
      </c>
      <c r="K81" s="1" t="s">
        <v>315</v>
      </c>
      <c r="L81" s="2"/>
      <c r="M81" s="11">
        <v>604684.5</v>
      </c>
      <c r="N81" s="11">
        <v>1.1358200000000001</v>
      </c>
      <c r="O81" s="11">
        <v>1.40581</v>
      </c>
      <c r="P81" s="11">
        <v>2.8860999999999999</v>
      </c>
      <c r="Q81" s="11">
        <v>16.292499999999997</v>
      </c>
      <c r="R81" s="11">
        <v>176.89</v>
      </c>
      <c r="S81" s="11">
        <v>88.444999999999993</v>
      </c>
      <c r="T81" s="11">
        <v>339.815</v>
      </c>
      <c r="U81" s="11">
        <v>56.325499999999998</v>
      </c>
      <c r="V81" s="11">
        <v>0.10194449999999999</v>
      </c>
      <c r="W81" s="11">
        <v>0.15268399999999999</v>
      </c>
      <c r="X81" s="11">
        <v>251.37</v>
      </c>
      <c r="Y81" s="11">
        <v>21.5992</v>
      </c>
      <c r="Z81" s="11">
        <v>0.46549999999999997</v>
      </c>
      <c r="AA81" s="11">
        <v>0.30723</v>
      </c>
      <c r="AB81" s="11">
        <v>0.172235</v>
      </c>
      <c r="AC81" s="11">
        <v>1.3097657124999999E-2</v>
      </c>
      <c r="AD81" s="11">
        <v>5.8652999999999997E-2</v>
      </c>
      <c r="AE81" s="11">
        <v>0.22809499999999999</v>
      </c>
      <c r="AF81" s="11">
        <v>0.28860999999999998</v>
      </c>
      <c r="AG81" s="11">
        <v>0.18154499999999998</v>
      </c>
      <c r="AH81" s="11">
        <v>5.670371875E-3</v>
      </c>
      <c r="AI81" s="11">
        <v>8.9762365E-3</v>
      </c>
      <c r="AJ81" s="11">
        <v>0.14192978625</v>
      </c>
      <c r="AK81" s="11">
        <v>4.1894999999999995E-2</v>
      </c>
      <c r="AL81" s="11">
        <v>8.0065999999999988</v>
      </c>
      <c r="AM81" s="11">
        <v>0.29792000000000002</v>
      </c>
    </row>
    <row r="82" spans="1:39" s="1" customFormat="1" x14ac:dyDescent="0.2">
      <c r="A82" s="5">
        <v>43878</v>
      </c>
      <c r="B82" s="1" t="s">
        <v>146</v>
      </c>
      <c r="C82" s="1" t="s">
        <v>305</v>
      </c>
      <c r="D82" s="1">
        <v>46.55</v>
      </c>
      <c r="E82" s="1" t="s">
        <v>381</v>
      </c>
      <c r="F82" s="1" t="s">
        <v>412</v>
      </c>
      <c r="G82" s="1" t="s">
        <v>527</v>
      </c>
      <c r="H82" s="2" t="s">
        <v>317</v>
      </c>
      <c r="I82" s="1" t="s">
        <v>540</v>
      </c>
      <c r="J82" s="1" t="s">
        <v>543</v>
      </c>
      <c r="K82" s="1" t="s">
        <v>315</v>
      </c>
      <c r="L82" s="2" t="s">
        <v>559</v>
      </c>
      <c r="M82" s="11">
        <v>597236.5</v>
      </c>
      <c r="N82" s="11">
        <v>1.9551000000000001</v>
      </c>
      <c r="O82" s="11">
        <v>1.69442</v>
      </c>
      <c r="P82" s="11">
        <v>0.14343684249999999</v>
      </c>
      <c r="Q82" s="11">
        <v>20.016499999999997</v>
      </c>
      <c r="R82" s="11">
        <v>1247.54</v>
      </c>
      <c r="S82" s="11">
        <v>134.99499999999998</v>
      </c>
      <c r="T82" s="11">
        <v>3677.45</v>
      </c>
      <c r="U82" s="11">
        <v>43.756999999999998</v>
      </c>
      <c r="V82" s="11">
        <v>4.3634806249999998E-2</v>
      </c>
      <c r="W82" s="11">
        <v>0.28814449999999997</v>
      </c>
      <c r="X82" s="11">
        <v>558.59999999999991</v>
      </c>
      <c r="Y82" s="11">
        <v>33.888399999999997</v>
      </c>
      <c r="Z82" s="11">
        <v>0.88444999999999996</v>
      </c>
      <c r="AA82" s="11">
        <v>6.8428499999999994</v>
      </c>
      <c r="AB82" s="11">
        <v>0.10241</v>
      </c>
      <c r="AC82" s="11">
        <v>1.0287550000000001</v>
      </c>
      <c r="AD82" s="11">
        <v>0.25136999999999998</v>
      </c>
      <c r="AE82" s="11">
        <v>0.97755000000000003</v>
      </c>
      <c r="AF82" s="11">
        <v>5.5394499999999995</v>
      </c>
      <c r="AG82" s="11">
        <v>0.51204999999999989</v>
      </c>
      <c r="AH82" s="11">
        <v>3.4446999999999998E-2</v>
      </c>
      <c r="AI82" s="11">
        <v>0.13499499999999998</v>
      </c>
      <c r="AJ82" s="11">
        <v>0.14192978625</v>
      </c>
      <c r="AK82" s="11">
        <v>5.1670500000000001E-2</v>
      </c>
      <c r="AL82" s="11">
        <v>47.015499999999996</v>
      </c>
      <c r="AM82" s="11">
        <v>2.1226799999999999</v>
      </c>
    </row>
    <row r="83" spans="1:39" s="1" customFormat="1" x14ac:dyDescent="0.2">
      <c r="A83" s="5">
        <v>43878</v>
      </c>
      <c r="B83" s="1" t="s">
        <v>147</v>
      </c>
      <c r="C83" s="1" t="s">
        <v>305</v>
      </c>
      <c r="D83" s="1">
        <v>46.55</v>
      </c>
      <c r="E83" s="1" t="s">
        <v>381</v>
      </c>
      <c r="F83" s="1" t="s">
        <v>412</v>
      </c>
      <c r="G83" s="1" t="s">
        <v>527</v>
      </c>
      <c r="H83" s="2" t="s">
        <v>317</v>
      </c>
      <c r="I83" s="1" t="s">
        <v>537</v>
      </c>
      <c r="J83" s="1" t="s">
        <v>542</v>
      </c>
      <c r="K83" s="1" t="s">
        <v>315</v>
      </c>
      <c r="L83" s="2"/>
      <c r="M83" s="11">
        <v>583271.5</v>
      </c>
      <c r="N83" s="11">
        <v>0.92169000000000001</v>
      </c>
      <c r="O83" s="11">
        <v>1.2894349999999999</v>
      </c>
      <c r="P83" s="11">
        <v>0.46549999999999997</v>
      </c>
      <c r="Q83" s="11">
        <v>6.0980499999999997</v>
      </c>
      <c r="R83" s="11">
        <v>563.255</v>
      </c>
      <c r="S83" s="11">
        <v>88.444999999999993</v>
      </c>
      <c r="T83" s="11">
        <v>1629.25</v>
      </c>
      <c r="U83" s="11">
        <v>181.54499999999999</v>
      </c>
      <c r="V83" s="11">
        <v>6.7497499999999988E-2</v>
      </c>
      <c r="W83" s="11">
        <v>0.20947499999999997</v>
      </c>
      <c r="X83" s="11">
        <v>614.45999999999992</v>
      </c>
      <c r="Y83" s="11">
        <v>24.206</v>
      </c>
      <c r="Z83" s="11">
        <v>0.32584999999999997</v>
      </c>
      <c r="AA83" s="11">
        <v>1.4663249999999999</v>
      </c>
      <c r="AB83" s="11">
        <v>0.48877500000000002</v>
      </c>
      <c r="AC83" s="11">
        <v>0.75876499999999991</v>
      </c>
      <c r="AD83" s="11">
        <v>0.13499499999999998</v>
      </c>
      <c r="AE83" s="11">
        <v>0.58187500000000003</v>
      </c>
      <c r="AF83" s="11">
        <v>1.335985</v>
      </c>
      <c r="AG83" s="11">
        <v>0.26998999999999995</v>
      </c>
      <c r="AH83" s="11">
        <v>5.670371875E-3</v>
      </c>
      <c r="AI83" s="11">
        <v>0.13499499999999998</v>
      </c>
      <c r="AJ83" s="11">
        <v>0.14192978625</v>
      </c>
      <c r="AK83" s="11">
        <v>3.529421E-3</v>
      </c>
      <c r="AL83" s="11">
        <v>16.478699999999996</v>
      </c>
      <c r="AM83" s="11">
        <v>1.1684049999999999</v>
      </c>
    </row>
    <row r="84" spans="1:39" s="1" customFormat="1" x14ac:dyDescent="0.2">
      <c r="A84" s="5">
        <v>43878</v>
      </c>
      <c r="B84" s="1" t="s">
        <v>120</v>
      </c>
      <c r="C84" s="1" t="s">
        <v>305</v>
      </c>
      <c r="D84" s="1">
        <v>46.55</v>
      </c>
      <c r="E84" s="1" t="s">
        <v>383</v>
      </c>
      <c r="F84" s="1" t="s">
        <v>412</v>
      </c>
      <c r="G84" s="1" t="s">
        <v>527</v>
      </c>
      <c r="H84" s="2" t="s">
        <v>345</v>
      </c>
      <c r="I84" s="1" t="s">
        <v>540</v>
      </c>
      <c r="J84" s="1" t="s">
        <v>542</v>
      </c>
      <c r="K84" s="1" t="s">
        <v>315</v>
      </c>
      <c r="L84" s="6" t="s">
        <v>348</v>
      </c>
      <c r="M84" s="11">
        <v>559996.5</v>
      </c>
      <c r="N84" s="11">
        <v>2.0481999999999996</v>
      </c>
      <c r="O84" s="11">
        <v>1.8247599999999999</v>
      </c>
      <c r="P84" s="11">
        <v>2.3275000000000001</v>
      </c>
      <c r="Q84" s="11">
        <v>7.4479999999999995</v>
      </c>
      <c r="R84" s="11">
        <v>4748.0999999999995</v>
      </c>
      <c r="S84" s="11">
        <v>935.65499999999997</v>
      </c>
      <c r="T84" s="11">
        <v>3305.0499999999997</v>
      </c>
      <c r="U84" s="11">
        <v>148.96</v>
      </c>
      <c r="V84" s="11">
        <v>0.11171999999999999</v>
      </c>
      <c r="W84" s="11">
        <v>0.25602499999999995</v>
      </c>
      <c r="X84" s="11">
        <v>1308.0550000000001</v>
      </c>
      <c r="Y84" s="11">
        <v>31.5609</v>
      </c>
      <c r="Z84" s="11">
        <v>4.4687999999999999</v>
      </c>
      <c r="AA84" s="11">
        <v>6.7031999999999989</v>
      </c>
      <c r="AB84" s="11">
        <v>2.5602499999999999</v>
      </c>
      <c r="AC84" s="11">
        <v>0.190855</v>
      </c>
      <c r="AD84" s="11">
        <v>2.4370088749999998E-2</v>
      </c>
      <c r="AE84" s="11">
        <v>1.22892</v>
      </c>
      <c r="AF84" s="11">
        <v>2.9326499999999998</v>
      </c>
      <c r="AG84" s="11">
        <v>0.83789999999999987</v>
      </c>
      <c r="AH84" s="11">
        <v>7.4480000000000005E-2</v>
      </c>
      <c r="AI84" s="11">
        <v>0.16757999999999998</v>
      </c>
      <c r="AJ84" s="11">
        <v>0.14192978625</v>
      </c>
      <c r="AK84" s="11">
        <v>6.5169999999999992E-2</v>
      </c>
      <c r="AL84" s="11">
        <v>10.65995</v>
      </c>
      <c r="AM84" s="11">
        <v>2.1040599999999996</v>
      </c>
    </row>
    <row r="85" spans="1:39" s="1" customFormat="1" x14ac:dyDescent="0.2">
      <c r="A85" s="5">
        <v>43878</v>
      </c>
      <c r="B85" s="1" t="s">
        <v>121</v>
      </c>
      <c r="C85" s="1" t="s">
        <v>305</v>
      </c>
      <c r="D85" s="1">
        <v>46.55</v>
      </c>
      <c r="E85" s="1" t="s">
        <v>383</v>
      </c>
      <c r="F85" s="1" t="s">
        <v>412</v>
      </c>
      <c r="G85" s="1" t="s">
        <v>527</v>
      </c>
      <c r="H85" s="2" t="s">
        <v>345</v>
      </c>
      <c r="I85" s="1" t="s">
        <v>540</v>
      </c>
      <c r="J85" s="1" t="s">
        <v>542</v>
      </c>
      <c r="K85" s="1" t="s">
        <v>315</v>
      </c>
      <c r="L85" s="6" t="s">
        <v>348</v>
      </c>
      <c r="M85" s="11">
        <v>578616.5</v>
      </c>
      <c r="N85" s="11">
        <v>3.7705500000000001</v>
      </c>
      <c r="O85" s="11">
        <v>1.2894349999999999</v>
      </c>
      <c r="P85" s="11">
        <v>2.0947499999999999</v>
      </c>
      <c r="Q85" s="11">
        <v>4.2825999999999995</v>
      </c>
      <c r="R85" s="11">
        <v>493.42999999999995</v>
      </c>
      <c r="S85" s="11">
        <v>637.7349999999999</v>
      </c>
      <c r="T85" s="11">
        <v>4375.7</v>
      </c>
      <c r="U85" s="11">
        <v>70.290499999999994</v>
      </c>
      <c r="V85" s="11">
        <v>4.3634806249999998E-2</v>
      </c>
      <c r="W85" s="11">
        <v>0.30257499999999998</v>
      </c>
      <c r="X85" s="11">
        <v>935.65499999999997</v>
      </c>
      <c r="Y85" s="11">
        <v>37.519300000000001</v>
      </c>
      <c r="Z85" s="11">
        <v>4.1429499999999999</v>
      </c>
      <c r="AA85" s="11">
        <v>0.56325499999999995</v>
      </c>
      <c r="AB85" s="11">
        <v>0.28860999999999998</v>
      </c>
      <c r="AC85" s="11">
        <v>0.86582999999999988</v>
      </c>
      <c r="AD85" s="11">
        <v>0.20482</v>
      </c>
      <c r="AE85" s="11">
        <v>0.83789999999999987</v>
      </c>
      <c r="AF85" s="11">
        <v>0.91703499999999993</v>
      </c>
      <c r="AG85" s="11">
        <v>2.2343999999999999</v>
      </c>
      <c r="AH85" s="11">
        <v>0.10241</v>
      </c>
      <c r="AI85" s="11">
        <v>0.51204999999999989</v>
      </c>
      <c r="AJ85" s="11">
        <v>0.74480000000000002</v>
      </c>
      <c r="AK85" s="11">
        <v>3.529421E-3</v>
      </c>
      <c r="AL85" s="11">
        <v>7.4014499999999996</v>
      </c>
      <c r="AM85" s="11">
        <v>1.26616</v>
      </c>
    </row>
    <row r="86" spans="1:39" s="1" customFormat="1" x14ac:dyDescent="0.2">
      <c r="A86" s="5">
        <v>43878</v>
      </c>
      <c r="B86" s="1" t="s">
        <v>122</v>
      </c>
      <c r="C86" s="1" t="s">
        <v>305</v>
      </c>
      <c r="D86" s="1">
        <v>46.55</v>
      </c>
      <c r="E86" s="1" t="s">
        <v>383</v>
      </c>
      <c r="F86" s="1" t="s">
        <v>412</v>
      </c>
      <c r="G86" s="1" t="s">
        <v>527</v>
      </c>
      <c r="H86" s="2" t="s">
        <v>345</v>
      </c>
      <c r="I86" s="1" t="s">
        <v>537</v>
      </c>
      <c r="J86" s="1" t="s">
        <v>544</v>
      </c>
      <c r="K86" s="1" t="s">
        <v>315</v>
      </c>
      <c r="L86" s="2" t="s">
        <v>559</v>
      </c>
      <c r="M86" s="11">
        <v>557669</v>
      </c>
      <c r="N86" s="11">
        <v>1.1590949999999998</v>
      </c>
      <c r="O86" s="11">
        <v>1.2521949999999999</v>
      </c>
      <c r="P86" s="11">
        <v>0.14343684249999999</v>
      </c>
      <c r="Q86" s="11">
        <v>0.27383037499999996</v>
      </c>
      <c r="R86" s="11">
        <v>619.11500000000001</v>
      </c>
      <c r="S86" s="11">
        <v>446.87999999999994</v>
      </c>
      <c r="T86" s="11">
        <v>6982.5</v>
      </c>
      <c r="U86" s="11">
        <v>125.685</v>
      </c>
      <c r="V86" s="11">
        <v>0.12102999999999998</v>
      </c>
      <c r="W86" s="11">
        <v>1.6106416374999998E-2</v>
      </c>
      <c r="X86" s="11">
        <v>539.9799999999999</v>
      </c>
      <c r="Y86" s="11">
        <v>16.339049999999997</v>
      </c>
      <c r="Z86" s="11">
        <v>3.7705500000000001</v>
      </c>
      <c r="AA86" s="11">
        <v>4.7480999999999991</v>
      </c>
      <c r="AB86" s="11">
        <v>2.1878500000000001</v>
      </c>
      <c r="AC86" s="11">
        <v>1.3097657124999999E-2</v>
      </c>
      <c r="AD86" s="11">
        <v>2.4370088749999998E-2</v>
      </c>
      <c r="AE86" s="11">
        <v>0.55394500000000002</v>
      </c>
      <c r="AF86" s="11">
        <v>0.75876499999999991</v>
      </c>
      <c r="AG86" s="11">
        <v>0.30723</v>
      </c>
      <c r="AH86" s="11">
        <v>8.3789999999999989E-2</v>
      </c>
      <c r="AI86" s="11">
        <v>8.9762365E-3</v>
      </c>
      <c r="AJ86" s="11">
        <v>0.14192978625</v>
      </c>
      <c r="AK86" s="11">
        <v>3.529421E-3</v>
      </c>
      <c r="AL86" s="11">
        <v>0.14924744624999997</v>
      </c>
      <c r="AM86" s="11">
        <v>1.14513</v>
      </c>
    </row>
    <row r="87" spans="1:39" s="1" customFormat="1" x14ac:dyDescent="0.2">
      <c r="A87" s="5">
        <v>43878</v>
      </c>
      <c r="B87" s="1" t="s">
        <v>123</v>
      </c>
      <c r="C87" s="1" t="s">
        <v>305</v>
      </c>
      <c r="D87" s="1">
        <v>46.55</v>
      </c>
      <c r="E87" s="1" t="s">
        <v>383</v>
      </c>
      <c r="F87" s="1" t="s">
        <v>412</v>
      </c>
      <c r="G87" s="1" t="s">
        <v>527</v>
      </c>
      <c r="H87" s="2" t="s">
        <v>345</v>
      </c>
      <c r="I87" s="1" t="s">
        <v>537</v>
      </c>
      <c r="J87" s="1" t="s">
        <v>544</v>
      </c>
      <c r="K87" s="1" t="s">
        <v>315</v>
      </c>
      <c r="L87" s="2" t="s">
        <v>559</v>
      </c>
      <c r="M87" s="11">
        <v>522756.49999999994</v>
      </c>
      <c r="N87" s="11">
        <v>99.617000000000004</v>
      </c>
      <c r="O87" s="11">
        <v>8.9375999999999998</v>
      </c>
      <c r="P87" s="11">
        <v>8.4255499999999994</v>
      </c>
      <c r="Q87" s="11">
        <v>14.756349999999999</v>
      </c>
      <c r="R87" s="11">
        <v>1582.6999999999998</v>
      </c>
      <c r="S87" s="11">
        <v>712.21500000000003</v>
      </c>
      <c r="T87" s="11">
        <v>6889.4</v>
      </c>
      <c r="U87" s="11">
        <v>102.41</v>
      </c>
      <c r="V87" s="11">
        <v>0.45618999999999998</v>
      </c>
      <c r="W87" s="11">
        <v>0.17688999999999999</v>
      </c>
      <c r="X87" s="11">
        <v>1284.78</v>
      </c>
      <c r="Y87" s="11">
        <v>19.411349999999999</v>
      </c>
      <c r="Z87" s="11">
        <v>363.09</v>
      </c>
      <c r="AA87" s="11">
        <v>6.1445999999999996</v>
      </c>
      <c r="AB87" s="11">
        <v>2.5528019999999998E-2</v>
      </c>
      <c r="AC87" s="11">
        <v>0.153615</v>
      </c>
      <c r="AD87" s="11">
        <v>2.4370088749999998E-2</v>
      </c>
      <c r="AE87" s="11">
        <v>2.42991</v>
      </c>
      <c r="AF87" s="11">
        <v>7.1221499999999995</v>
      </c>
      <c r="AG87" s="11">
        <v>2.7285282499999997E-2</v>
      </c>
      <c r="AH87" s="11">
        <v>0.10799599999999999</v>
      </c>
      <c r="AI87" s="11">
        <v>0.83789999999999987</v>
      </c>
      <c r="AJ87" s="11">
        <v>0.55859999999999999</v>
      </c>
      <c r="AK87" s="11">
        <v>0.153615</v>
      </c>
      <c r="AL87" s="11">
        <v>21.45955</v>
      </c>
      <c r="AM87" s="11">
        <v>5.07395</v>
      </c>
    </row>
    <row r="88" spans="1:39" s="1" customFormat="1" x14ac:dyDescent="0.2">
      <c r="A88" s="5">
        <v>43878</v>
      </c>
      <c r="B88" s="1" t="s">
        <v>124</v>
      </c>
      <c r="C88" s="1" t="s">
        <v>305</v>
      </c>
      <c r="D88" s="1">
        <v>46.55</v>
      </c>
      <c r="E88" s="1" t="s">
        <v>383</v>
      </c>
      <c r="F88" s="1" t="s">
        <v>412</v>
      </c>
      <c r="G88" s="1" t="s">
        <v>527</v>
      </c>
      <c r="H88" s="2" t="s">
        <v>345</v>
      </c>
      <c r="I88" s="1" t="s">
        <v>537</v>
      </c>
      <c r="J88" s="1" t="s">
        <v>544</v>
      </c>
      <c r="K88" s="1" t="s">
        <v>315</v>
      </c>
      <c r="L88" s="2" t="s">
        <v>559</v>
      </c>
      <c r="M88" s="11">
        <v>566048</v>
      </c>
      <c r="N88" s="11">
        <v>3.2119499999999999</v>
      </c>
      <c r="O88" s="11">
        <v>3.0722999999999998</v>
      </c>
      <c r="P88" s="11">
        <v>0.69824999999999993</v>
      </c>
      <c r="Q88" s="11">
        <v>15.827</v>
      </c>
      <c r="R88" s="11">
        <v>1024.0999999999999</v>
      </c>
      <c r="S88" s="11">
        <v>754.1099999999999</v>
      </c>
      <c r="T88" s="11">
        <v>3305.0499999999997</v>
      </c>
      <c r="U88" s="11">
        <v>97.754999999999995</v>
      </c>
      <c r="V88" s="11">
        <v>4.3634806249999998E-2</v>
      </c>
      <c r="W88" s="11">
        <v>0.20482</v>
      </c>
      <c r="X88" s="11">
        <v>619.11500000000001</v>
      </c>
      <c r="Y88" s="11">
        <v>19.876849999999997</v>
      </c>
      <c r="Z88" s="11">
        <v>104.7375</v>
      </c>
      <c r="AA88" s="11">
        <v>3.5377999999999998</v>
      </c>
      <c r="AB88" s="11">
        <v>0.12102999999999998</v>
      </c>
      <c r="AC88" s="11">
        <v>0.172235</v>
      </c>
      <c r="AD88" s="11">
        <v>0.74480000000000002</v>
      </c>
      <c r="AE88" s="11">
        <v>1.2102999999999999</v>
      </c>
      <c r="AF88" s="11">
        <v>2.7464499999999998</v>
      </c>
      <c r="AG88" s="11">
        <v>698.25</v>
      </c>
      <c r="AH88" s="11">
        <v>0.13499499999999998</v>
      </c>
      <c r="AI88" s="11">
        <v>0.10241</v>
      </c>
      <c r="AJ88" s="11">
        <v>6.982499999999999</v>
      </c>
      <c r="AK88" s="11">
        <v>3.529421E-3</v>
      </c>
      <c r="AL88" s="11">
        <v>8.0531499999999987</v>
      </c>
      <c r="AM88" s="11">
        <v>2.0481999999999996</v>
      </c>
    </row>
    <row r="89" spans="1:39" s="1" customFormat="1" x14ac:dyDescent="0.2">
      <c r="A89" s="5">
        <v>43878</v>
      </c>
      <c r="B89" s="1" t="s">
        <v>125</v>
      </c>
      <c r="C89" s="1" t="s">
        <v>305</v>
      </c>
      <c r="D89" s="1">
        <v>46.55</v>
      </c>
      <c r="E89" s="1" t="s">
        <v>383</v>
      </c>
      <c r="F89" s="1" t="s">
        <v>412</v>
      </c>
      <c r="G89" s="1" t="s">
        <v>527</v>
      </c>
      <c r="H89" s="2" t="s">
        <v>345</v>
      </c>
      <c r="I89" s="1" t="s">
        <v>537</v>
      </c>
      <c r="J89" s="1" t="s">
        <v>544</v>
      </c>
      <c r="L89" s="2" t="s">
        <v>559</v>
      </c>
      <c r="M89" s="11">
        <v>575358</v>
      </c>
      <c r="N89" s="11">
        <v>1.63856</v>
      </c>
      <c r="O89" s="11">
        <v>1.5082199999999999</v>
      </c>
      <c r="P89" s="11">
        <v>2.8860999999999999</v>
      </c>
      <c r="Q89" s="11">
        <v>3.6774499999999999</v>
      </c>
      <c r="R89" s="11">
        <v>209.0095</v>
      </c>
      <c r="S89" s="11">
        <v>865.83</v>
      </c>
      <c r="T89" s="11">
        <v>5353.25</v>
      </c>
      <c r="U89" s="11">
        <v>31.654</v>
      </c>
      <c r="V89" s="11">
        <v>5.3532499999999997E-2</v>
      </c>
      <c r="W89" s="11">
        <v>0.22018149999999997</v>
      </c>
      <c r="X89" s="11">
        <v>1126.51</v>
      </c>
      <c r="Y89" s="11">
        <v>29.745449999999998</v>
      </c>
      <c r="Z89" s="11">
        <v>4.3291499999999994</v>
      </c>
      <c r="AA89" s="11">
        <v>2.7929999999999997</v>
      </c>
      <c r="AB89" s="11">
        <v>0.172235</v>
      </c>
      <c r="AC89" s="11">
        <v>0.12102999999999998</v>
      </c>
      <c r="AD89" s="11">
        <v>6.0514999999999992E-2</v>
      </c>
      <c r="AE89" s="11">
        <v>0.34912499999999996</v>
      </c>
      <c r="AF89" s="11">
        <v>0.7308349999999999</v>
      </c>
      <c r="AG89" s="11">
        <v>0.11171999999999999</v>
      </c>
      <c r="AH89" s="11">
        <v>4.7481000000000002E-2</v>
      </c>
      <c r="AI89" s="11">
        <v>8.9762365E-3</v>
      </c>
      <c r="AJ89" s="11">
        <v>0.14192978625</v>
      </c>
      <c r="AK89" s="11">
        <v>1.8154499999999997E-2</v>
      </c>
      <c r="AL89" s="11">
        <v>3.7239999999999998</v>
      </c>
      <c r="AM89" s="11">
        <v>0.50739499999999993</v>
      </c>
    </row>
    <row r="90" spans="1:39" s="1" customFormat="1" x14ac:dyDescent="0.2">
      <c r="A90" s="5">
        <v>43878</v>
      </c>
      <c r="B90" s="1" t="s">
        <v>126</v>
      </c>
      <c r="C90" s="1" t="s">
        <v>305</v>
      </c>
      <c r="D90" s="1">
        <v>46.55</v>
      </c>
      <c r="E90" s="1" t="s">
        <v>383</v>
      </c>
      <c r="F90" s="1" t="s">
        <v>412</v>
      </c>
      <c r="G90" s="1" t="s">
        <v>527</v>
      </c>
      <c r="H90" s="2" t="s">
        <v>345</v>
      </c>
      <c r="I90" s="1" t="s">
        <v>537</v>
      </c>
      <c r="J90" s="1" t="s">
        <v>544</v>
      </c>
      <c r="L90" s="2" t="s">
        <v>559</v>
      </c>
      <c r="M90" s="11">
        <v>540445.5</v>
      </c>
      <c r="N90" s="11">
        <v>62.842500000000001</v>
      </c>
      <c r="O90" s="11">
        <v>44.222499999999997</v>
      </c>
      <c r="P90" s="11">
        <v>2.9792000000000001</v>
      </c>
      <c r="Q90" s="11">
        <v>75.876499999999993</v>
      </c>
      <c r="R90" s="11">
        <v>321.19499999999999</v>
      </c>
      <c r="S90" s="11">
        <v>828.59</v>
      </c>
      <c r="T90" s="11">
        <v>5399.7999999999993</v>
      </c>
      <c r="U90" s="11">
        <v>17689</v>
      </c>
      <c r="V90" s="11">
        <v>1.22892</v>
      </c>
      <c r="W90" s="11">
        <v>0.29792000000000002</v>
      </c>
      <c r="X90" s="11">
        <v>530.66999999999996</v>
      </c>
      <c r="Y90" s="11">
        <v>32.538449999999997</v>
      </c>
      <c r="Z90" s="11">
        <v>148.96</v>
      </c>
      <c r="AA90" s="11">
        <v>10.566850000000001</v>
      </c>
      <c r="AB90" s="11">
        <v>134.99499999999998</v>
      </c>
      <c r="AC90" s="11">
        <v>5.2601499999999994</v>
      </c>
      <c r="AD90" s="11">
        <v>8.9375999999999997E-2</v>
      </c>
      <c r="AE90" s="11">
        <v>2.26233</v>
      </c>
      <c r="AF90" s="11">
        <v>6.8893999999999993</v>
      </c>
      <c r="AG90" s="11">
        <v>0.26998999999999995</v>
      </c>
      <c r="AH90" s="11">
        <v>7.4480000000000005E-2</v>
      </c>
      <c r="AI90" s="11">
        <v>0.24671499999999999</v>
      </c>
      <c r="AJ90" s="11">
        <v>0.14192978625</v>
      </c>
      <c r="AK90" s="11">
        <v>0.1862</v>
      </c>
      <c r="AL90" s="11">
        <v>15.408049999999999</v>
      </c>
      <c r="AM90" s="11">
        <v>4.7946499999999999</v>
      </c>
    </row>
    <row r="91" spans="1:39" s="1" customFormat="1" x14ac:dyDescent="0.2">
      <c r="A91" s="5">
        <v>43878</v>
      </c>
      <c r="B91" s="1" t="s">
        <v>127</v>
      </c>
      <c r="C91" s="1" t="s">
        <v>305</v>
      </c>
      <c r="D91" s="1">
        <v>46.55</v>
      </c>
      <c r="E91" s="1" t="s">
        <v>383</v>
      </c>
      <c r="F91" s="1" t="s">
        <v>412</v>
      </c>
      <c r="G91" s="1" t="s">
        <v>527</v>
      </c>
      <c r="H91" s="2" t="s">
        <v>345</v>
      </c>
      <c r="I91" s="1" t="s">
        <v>537</v>
      </c>
      <c r="J91" s="1" t="s">
        <v>544</v>
      </c>
      <c r="K91" s="1" t="s">
        <v>315</v>
      </c>
      <c r="L91" s="2" t="s">
        <v>559</v>
      </c>
      <c r="M91" s="11">
        <v>564651.5</v>
      </c>
      <c r="N91" s="11">
        <v>7.4479999999999995</v>
      </c>
      <c r="O91" s="11">
        <v>1.37788</v>
      </c>
      <c r="P91" s="11">
        <v>2.0016499999999997</v>
      </c>
      <c r="Q91" s="11">
        <v>3.2585000000000002</v>
      </c>
      <c r="R91" s="11">
        <v>96.823999999999998</v>
      </c>
      <c r="S91" s="11">
        <v>656.3549999999999</v>
      </c>
      <c r="T91" s="11">
        <v>8891.0499999999993</v>
      </c>
      <c r="U91" s="11">
        <v>1256.8499999999999</v>
      </c>
      <c r="V91" s="11">
        <v>0.11171999999999999</v>
      </c>
      <c r="W91" s="11">
        <v>0.21878500000000001</v>
      </c>
      <c r="X91" s="11">
        <v>823.93499999999995</v>
      </c>
      <c r="Y91" s="11">
        <v>27.231749999999998</v>
      </c>
      <c r="Z91" s="11">
        <v>13.499499999999998</v>
      </c>
      <c r="AA91" s="11">
        <v>2.0481999999999996</v>
      </c>
      <c r="AB91" s="11">
        <v>12.103</v>
      </c>
      <c r="AC91" s="11">
        <v>0.78203999999999996</v>
      </c>
      <c r="AD91" s="11">
        <v>2.4370088749999998E-2</v>
      </c>
      <c r="AE91" s="11">
        <v>2.2379028874999998E-2</v>
      </c>
      <c r="AF91" s="11">
        <v>1.5873549999999998</v>
      </c>
      <c r="AG91" s="11">
        <v>0.11171999999999999</v>
      </c>
      <c r="AH91" s="11">
        <v>5.670371875E-3</v>
      </c>
      <c r="AI91" s="11">
        <v>0.11171999999999999</v>
      </c>
      <c r="AJ91" s="11">
        <v>0.69824999999999993</v>
      </c>
      <c r="AK91" s="11">
        <v>4.9808499999999993E-3</v>
      </c>
      <c r="AL91" s="11">
        <v>9.31</v>
      </c>
      <c r="AM91" s="11">
        <v>1.7223499999999998</v>
      </c>
    </row>
    <row r="92" spans="1:39" s="1" customFormat="1" x14ac:dyDescent="0.2">
      <c r="A92" s="5">
        <v>43878</v>
      </c>
      <c r="B92" s="1" t="s">
        <v>128</v>
      </c>
      <c r="C92" s="1" t="s">
        <v>305</v>
      </c>
      <c r="D92" s="1">
        <v>46.55</v>
      </c>
      <c r="E92" s="2" t="s">
        <v>384</v>
      </c>
      <c r="F92" s="1" t="s">
        <v>413</v>
      </c>
      <c r="G92" s="1" t="s">
        <v>527</v>
      </c>
      <c r="H92" s="2" t="s">
        <v>319</v>
      </c>
      <c r="I92" s="1" t="s">
        <v>539</v>
      </c>
      <c r="J92" s="1" t="s">
        <v>542</v>
      </c>
      <c r="K92" s="1" t="s">
        <v>315</v>
      </c>
      <c r="L92" s="2" t="s">
        <v>548</v>
      </c>
      <c r="M92" s="11">
        <v>556738</v>
      </c>
      <c r="N92" s="11">
        <v>1.5733899999999998</v>
      </c>
      <c r="O92" s="11">
        <v>1.2615049999999999</v>
      </c>
      <c r="P92" s="11">
        <v>1.2568499999999998</v>
      </c>
      <c r="Q92" s="11">
        <v>74.014499999999998</v>
      </c>
      <c r="R92" s="11">
        <v>158.26999999999998</v>
      </c>
      <c r="S92" s="11">
        <v>628.42499999999995</v>
      </c>
      <c r="T92" s="11">
        <v>3211.95</v>
      </c>
      <c r="U92" s="11">
        <v>66.100999999999999</v>
      </c>
      <c r="V92" s="11">
        <v>0.18154499999999998</v>
      </c>
      <c r="W92" s="11">
        <v>0.26533499999999999</v>
      </c>
      <c r="X92" s="11">
        <v>84.721000000000004</v>
      </c>
      <c r="Y92" s="11">
        <v>23.321549999999998</v>
      </c>
      <c r="Z92" s="11">
        <v>32.584999999999994</v>
      </c>
      <c r="AA92" s="11">
        <v>6.6100999999999992</v>
      </c>
      <c r="AB92" s="11">
        <v>0.25602499999999995</v>
      </c>
      <c r="AC92" s="11">
        <v>0.45153499999999996</v>
      </c>
      <c r="AD92" s="11">
        <v>4.1894999999999998</v>
      </c>
      <c r="AE92" s="11">
        <v>1.0194449999999999</v>
      </c>
      <c r="AF92" s="11">
        <v>3.0722999999999998</v>
      </c>
      <c r="AG92" s="11">
        <v>1.7223499999999998</v>
      </c>
      <c r="AH92" s="11">
        <v>8.8444999999999996E-2</v>
      </c>
      <c r="AI92" s="11">
        <v>0.20016499999999998</v>
      </c>
      <c r="AJ92" s="11">
        <v>0.46549999999999997</v>
      </c>
      <c r="AK92" s="11">
        <v>0.11730599999999999</v>
      </c>
      <c r="AL92" s="11">
        <v>20.994049999999998</v>
      </c>
      <c r="AM92" s="11">
        <v>1.5640799999999999</v>
      </c>
    </row>
    <row r="93" spans="1:39" s="1" customFormat="1" x14ac:dyDescent="0.2">
      <c r="A93" s="5">
        <v>43878</v>
      </c>
      <c r="B93" s="1" t="s">
        <v>129</v>
      </c>
      <c r="C93" s="1" t="s">
        <v>305</v>
      </c>
      <c r="D93" s="1">
        <v>46.55</v>
      </c>
      <c r="E93" s="2" t="s">
        <v>384</v>
      </c>
      <c r="F93" s="1" t="s">
        <v>413</v>
      </c>
      <c r="G93" s="1" t="s">
        <v>527</v>
      </c>
      <c r="H93" s="2" t="s">
        <v>319</v>
      </c>
      <c r="I93" s="1" t="s">
        <v>539</v>
      </c>
      <c r="J93" s="1" t="s">
        <v>544</v>
      </c>
      <c r="K93" s="1" t="s">
        <v>315</v>
      </c>
      <c r="L93" s="2" t="s">
        <v>548</v>
      </c>
      <c r="M93" s="11">
        <v>573030.5</v>
      </c>
      <c r="N93" s="11">
        <v>2.0342349999999998</v>
      </c>
      <c r="O93" s="11">
        <v>1.4523599999999999</v>
      </c>
      <c r="P93" s="11">
        <v>1.5361499999999999</v>
      </c>
      <c r="Q93" s="11">
        <v>38.170999999999992</v>
      </c>
      <c r="R93" s="11">
        <v>563.255</v>
      </c>
      <c r="S93" s="11">
        <v>633.07999999999993</v>
      </c>
      <c r="T93" s="11">
        <v>3817.1</v>
      </c>
      <c r="U93" s="11">
        <v>80.997</v>
      </c>
      <c r="V93" s="11">
        <v>0.60514999999999997</v>
      </c>
      <c r="W93" s="11">
        <v>0.22111249999999999</v>
      </c>
      <c r="X93" s="11">
        <v>1065.9949999999999</v>
      </c>
      <c r="Y93" s="11">
        <v>27.790349999999997</v>
      </c>
      <c r="Z93" s="11">
        <v>33.515999999999998</v>
      </c>
      <c r="AA93" s="11">
        <v>10.241</v>
      </c>
      <c r="AB93" s="11">
        <v>0.23274999999999998</v>
      </c>
      <c r="AC93" s="11">
        <v>0.41429499999999997</v>
      </c>
      <c r="AD93" s="11">
        <v>0.99616999999999989</v>
      </c>
      <c r="AE93" s="11">
        <v>1.7456249999999998</v>
      </c>
      <c r="AF93" s="11">
        <v>3.4819400000000003</v>
      </c>
      <c r="AG93" s="11">
        <v>0.11637499999999999</v>
      </c>
      <c r="AH93" s="11">
        <v>5.1670500000000001E-2</v>
      </c>
      <c r="AI93" s="11">
        <v>0.14896000000000001</v>
      </c>
      <c r="AJ93" s="11">
        <v>0.14192978625</v>
      </c>
      <c r="AK93" s="11">
        <v>0.1773555</v>
      </c>
      <c r="AL93" s="11">
        <v>34.353899999999996</v>
      </c>
      <c r="AM93" s="11">
        <v>1.9364799999999998</v>
      </c>
    </row>
    <row r="94" spans="1:39" s="1" customFormat="1" x14ac:dyDescent="0.2">
      <c r="A94" s="5">
        <v>43878</v>
      </c>
      <c r="B94" s="1" t="s">
        <v>130</v>
      </c>
      <c r="C94" s="1" t="s">
        <v>305</v>
      </c>
      <c r="D94" s="1">
        <v>46.55</v>
      </c>
      <c r="E94" s="2" t="s">
        <v>384</v>
      </c>
      <c r="F94" s="1" t="s">
        <v>413</v>
      </c>
      <c r="G94" s="1" t="s">
        <v>527</v>
      </c>
      <c r="H94" s="2" t="s">
        <v>345</v>
      </c>
      <c r="I94" s="1" t="s">
        <v>537</v>
      </c>
      <c r="J94" s="1" t="s">
        <v>544</v>
      </c>
      <c r="L94" s="2" t="s">
        <v>559</v>
      </c>
      <c r="M94" s="11">
        <v>569772</v>
      </c>
      <c r="N94" s="11">
        <v>18.62</v>
      </c>
      <c r="O94" s="11">
        <v>1.4244299999999999</v>
      </c>
      <c r="P94" s="11">
        <v>0.14343684249999999</v>
      </c>
      <c r="Q94" s="11">
        <v>10.1479</v>
      </c>
      <c r="R94" s="11">
        <v>921.68999999999994</v>
      </c>
      <c r="S94" s="11">
        <v>456.19</v>
      </c>
      <c r="T94" s="11">
        <v>3118.85</v>
      </c>
      <c r="U94" s="11">
        <v>102.41</v>
      </c>
      <c r="V94" s="11">
        <v>0.53066999999999998</v>
      </c>
      <c r="W94" s="11">
        <v>0.25602499999999995</v>
      </c>
      <c r="X94" s="11">
        <v>740.14499999999998</v>
      </c>
      <c r="Y94" s="11">
        <v>32.119499999999995</v>
      </c>
      <c r="Z94" s="11">
        <v>1.9551000000000001</v>
      </c>
      <c r="AA94" s="11">
        <v>7.9135</v>
      </c>
      <c r="AB94" s="11">
        <v>0.41894999999999993</v>
      </c>
      <c r="AC94" s="11">
        <v>1.3097657124999999E-2</v>
      </c>
      <c r="AD94" s="11">
        <v>0.80531499999999989</v>
      </c>
      <c r="AE94" s="11">
        <v>0.63773499999999994</v>
      </c>
      <c r="AF94" s="11">
        <v>7.4479999999999995</v>
      </c>
      <c r="AG94" s="11">
        <v>0.48411999999999994</v>
      </c>
      <c r="AH94" s="11">
        <v>5.0273999999999999E-2</v>
      </c>
      <c r="AI94" s="11">
        <v>8.9762365E-3</v>
      </c>
      <c r="AJ94" s="11">
        <v>0.14192978625</v>
      </c>
      <c r="AK94" s="11">
        <v>0.25136999999999998</v>
      </c>
      <c r="AL94" s="11">
        <v>25.137</v>
      </c>
      <c r="AM94" s="11">
        <v>1.2568499999999998</v>
      </c>
    </row>
    <row r="95" spans="1:39" s="1" customFormat="1" x14ac:dyDescent="0.2">
      <c r="A95" s="5">
        <v>43878</v>
      </c>
      <c r="B95" s="1" t="s">
        <v>131</v>
      </c>
      <c r="C95" s="1" t="s">
        <v>305</v>
      </c>
      <c r="D95" s="1">
        <v>46.55</v>
      </c>
      <c r="E95" s="2" t="s">
        <v>384</v>
      </c>
      <c r="F95" s="1" t="s">
        <v>413</v>
      </c>
      <c r="G95" s="1" t="s">
        <v>527</v>
      </c>
      <c r="H95" s="2" t="s">
        <v>319</v>
      </c>
      <c r="I95" s="1" t="s">
        <v>537</v>
      </c>
      <c r="J95" s="1" t="s">
        <v>543</v>
      </c>
      <c r="K95" s="1" t="s">
        <v>315</v>
      </c>
      <c r="L95" s="2" t="s">
        <v>560</v>
      </c>
      <c r="M95" s="11">
        <v>532532</v>
      </c>
      <c r="N95" s="11">
        <v>9.0306999999999995</v>
      </c>
      <c r="O95" s="11">
        <v>1.512875</v>
      </c>
      <c r="P95" s="11">
        <v>0.14343684249999999</v>
      </c>
      <c r="Q95" s="11">
        <v>30.2575</v>
      </c>
      <c r="R95" s="11">
        <v>3104.8849999999998</v>
      </c>
      <c r="S95" s="11">
        <v>833.24499999999989</v>
      </c>
      <c r="T95" s="11">
        <v>23740.5</v>
      </c>
      <c r="U95" s="11">
        <v>158.26999999999998</v>
      </c>
      <c r="V95" s="11">
        <v>0.33981499999999998</v>
      </c>
      <c r="W95" s="11">
        <v>0.18573449999999997</v>
      </c>
      <c r="X95" s="11">
        <v>3184.02</v>
      </c>
      <c r="Y95" s="11">
        <v>18.666550000000001</v>
      </c>
      <c r="Z95" s="11">
        <v>2.3740499999999995</v>
      </c>
      <c r="AA95" s="11">
        <v>7.5411000000000001</v>
      </c>
      <c r="AB95" s="11">
        <v>0.44222499999999998</v>
      </c>
      <c r="AC95" s="11">
        <v>2.3275000000000001</v>
      </c>
      <c r="AD95" s="11">
        <v>4.1894999999999998</v>
      </c>
      <c r="AE95" s="11">
        <v>2.6580049999999997</v>
      </c>
      <c r="AF95" s="11">
        <v>4.0963999999999992</v>
      </c>
      <c r="AG95" s="11">
        <v>0.10706499999999999</v>
      </c>
      <c r="AH95" s="11">
        <v>2.6067999999999997E-2</v>
      </c>
      <c r="AI95" s="11">
        <v>8.9762365E-3</v>
      </c>
      <c r="AJ95" s="11">
        <v>0.14192978625</v>
      </c>
      <c r="AK95" s="11">
        <v>0.28721350000000001</v>
      </c>
      <c r="AL95" s="11">
        <v>32.724649999999997</v>
      </c>
      <c r="AM95" s="11">
        <v>2.1878500000000001</v>
      </c>
    </row>
    <row r="96" spans="1:39" s="1" customFormat="1" x14ac:dyDescent="0.2">
      <c r="A96" s="5">
        <v>43878</v>
      </c>
      <c r="B96" s="1" t="s">
        <v>132</v>
      </c>
      <c r="C96" s="1" t="s">
        <v>305</v>
      </c>
      <c r="D96" s="1">
        <v>46.55</v>
      </c>
      <c r="E96" s="2" t="s">
        <v>384</v>
      </c>
      <c r="F96" s="1" t="s">
        <v>413</v>
      </c>
      <c r="G96" s="1" t="s">
        <v>527</v>
      </c>
      <c r="H96" s="2" t="s">
        <v>319</v>
      </c>
      <c r="I96" s="1" t="s">
        <v>537</v>
      </c>
      <c r="J96" s="1" t="s">
        <v>543</v>
      </c>
      <c r="K96" s="1" t="s">
        <v>315</v>
      </c>
      <c r="L96" s="2" t="s">
        <v>560</v>
      </c>
      <c r="M96" s="11">
        <v>514842.99999999994</v>
      </c>
      <c r="N96" s="11">
        <v>28.860999999999997</v>
      </c>
      <c r="O96" s="11">
        <v>1.2754699999999999</v>
      </c>
      <c r="P96" s="11">
        <v>0.14343684249999999</v>
      </c>
      <c r="Q96" s="11">
        <v>19.085499999999996</v>
      </c>
      <c r="R96" s="11">
        <v>665.66499999999996</v>
      </c>
      <c r="S96" s="11">
        <v>321.19499999999999</v>
      </c>
      <c r="T96" s="11">
        <v>5167.0499999999993</v>
      </c>
      <c r="U96" s="11">
        <v>1042.7199999999998</v>
      </c>
      <c r="V96" s="11">
        <v>4.3634806249999998E-2</v>
      </c>
      <c r="W96" s="11">
        <v>1.6106416374999998E-2</v>
      </c>
      <c r="X96" s="11">
        <v>190.85499999999996</v>
      </c>
      <c r="Y96" s="11">
        <v>21.040599999999998</v>
      </c>
      <c r="Z96" s="11">
        <v>5.9584000000000001</v>
      </c>
      <c r="AA96" s="11">
        <v>5.3067000000000002</v>
      </c>
      <c r="AB96" s="11">
        <v>4.42225</v>
      </c>
      <c r="AC96" s="11">
        <v>0.84721000000000002</v>
      </c>
      <c r="AD96" s="11">
        <v>0.82393499999999997</v>
      </c>
      <c r="AE96" s="11">
        <v>1.270815</v>
      </c>
      <c r="AF96" s="11">
        <v>2.5602499999999999</v>
      </c>
      <c r="AG96" s="11">
        <v>0.293265</v>
      </c>
      <c r="AH96" s="11">
        <v>2.1412999999999998E-2</v>
      </c>
      <c r="AI96" s="11">
        <v>6.5169999999999992E-2</v>
      </c>
      <c r="AJ96" s="11">
        <v>0.14192978625</v>
      </c>
      <c r="AK96" s="11">
        <v>0.19737199999999999</v>
      </c>
      <c r="AL96" s="11">
        <v>23.274999999999999</v>
      </c>
      <c r="AM96" s="11">
        <v>2.0249249999999996</v>
      </c>
    </row>
    <row r="97" spans="1:39" s="1" customFormat="1" x14ac:dyDescent="0.2">
      <c r="A97" s="5">
        <v>43878</v>
      </c>
      <c r="B97" s="1" t="s">
        <v>133</v>
      </c>
      <c r="C97" s="1" t="s">
        <v>305</v>
      </c>
      <c r="D97" s="1">
        <v>46.55</v>
      </c>
      <c r="E97" s="2" t="s">
        <v>384</v>
      </c>
      <c r="F97" s="1" t="s">
        <v>413</v>
      </c>
      <c r="G97" s="1" t="s">
        <v>527</v>
      </c>
      <c r="H97" s="2" t="s">
        <v>319</v>
      </c>
      <c r="I97" s="1" t="s">
        <v>537</v>
      </c>
      <c r="J97" s="1" t="s">
        <v>543</v>
      </c>
      <c r="K97" s="1" t="s">
        <v>315</v>
      </c>
      <c r="L97" s="2" t="s">
        <v>560</v>
      </c>
      <c r="M97" s="11">
        <v>532066.5</v>
      </c>
      <c r="N97" s="11">
        <v>16.292499999999997</v>
      </c>
      <c r="O97" s="11">
        <v>3.2585000000000002</v>
      </c>
      <c r="P97" s="11">
        <v>0.83789999999999987</v>
      </c>
      <c r="Q97" s="11">
        <v>218.785</v>
      </c>
      <c r="R97" s="11">
        <v>2257.6749999999997</v>
      </c>
      <c r="S97" s="11">
        <v>342.608</v>
      </c>
      <c r="T97" s="11">
        <v>55860</v>
      </c>
      <c r="U97" s="11">
        <v>181.54499999999999</v>
      </c>
      <c r="V97" s="11">
        <v>1.7688999999999999</v>
      </c>
      <c r="W97" s="11">
        <v>0.293265</v>
      </c>
      <c r="X97" s="11">
        <v>1624.5949999999998</v>
      </c>
      <c r="Y97" s="11">
        <v>19.644099999999998</v>
      </c>
      <c r="Z97" s="11">
        <v>37.705500000000001</v>
      </c>
      <c r="AA97" s="11">
        <v>43.291499999999999</v>
      </c>
      <c r="AB97" s="11">
        <v>1.0427199999999999</v>
      </c>
      <c r="AC97" s="11">
        <v>5.3532500000000001</v>
      </c>
      <c r="AD97" s="11">
        <v>3.0722999999999998</v>
      </c>
      <c r="AE97" s="11">
        <v>5.7256499999999999</v>
      </c>
      <c r="AF97" s="11">
        <v>12.894350000000001</v>
      </c>
      <c r="AG97" s="11">
        <v>0.153615</v>
      </c>
      <c r="AH97" s="11">
        <v>5.670371875E-3</v>
      </c>
      <c r="AI97" s="11">
        <v>0.46549999999999997</v>
      </c>
      <c r="AJ97" s="11">
        <v>0.83789999999999987</v>
      </c>
      <c r="AK97" s="11">
        <v>0.600495</v>
      </c>
      <c r="AL97" s="11">
        <v>94.030999999999992</v>
      </c>
      <c r="AM97" s="11">
        <v>6.7962999999999996</v>
      </c>
    </row>
    <row r="98" spans="1:39" s="1" customFormat="1" x14ac:dyDescent="0.2">
      <c r="A98" s="5">
        <v>43878</v>
      </c>
      <c r="B98" s="1" t="s">
        <v>134</v>
      </c>
      <c r="C98" s="1" t="s">
        <v>305</v>
      </c>
      <c r="D98" s="1">
        <v>46.55</v>
      </c>
      <c r="E98" s="2" t="s">
        <v>384</v>
      </c>
      <c r="F98" s="1" t="s">
        <v>413</v>
      </c>
      <c r="G98" s="1" t="s">
        <v>527</v>
      </c>
      <c r="H98" s="2" t="s">
        <v>319</v>
      </c>
      <c r="I98" s="1" t="s">
        <v>537</v>
      </c>
      <c r="J98" s="1" t="s">
        <v>543</v>
      </c>
      <c r="K98" s="1" t="s">
        <v>315</v>
      </c>
      <c r="L98" s="2" t="s">
        <v>560</v>
      </c>
      <c r="M98" s="11">
        <v>526015</v>
      </c>
      <c r="N98" s="11">
        <v>4375.7</v>
      </c>
      <c r="O98" s="11">
        <v>9.5892999999999997</v>
      </c>
      <c r="P98" s="11">
        <v>1.6757999999999997</v>
      </c>
      <c r="Q98" s="11">
        <v>1117.1999999999998</v>
      </c>
      <c r="R98" s="11">
        <v>2173.8850000000002</v>
      </c>
      <c r="S98" s="11">
        <v>278.83449999999999</v>
      </c>
      <c r="T98" s="11">
        <v>80997</v>
      </c>
      <c r="U98" s="11">
        <v>176.89</v>
      </c>
      <c r="V98" s="11">
        <v>2.6254199999999996</v>
      </c>
      <c r="W98" s="11">
        <v>0.78203999999999996</v>
      </c>
      <c r="X98" s="11">
        <v>1615.2850000000001</v>
      </c>
      <c r="Y98" s="11">
        <v>18.8993</v>
      </c>
      <c r="Z98" s="11">
        <v>14.895999999999999</v>
      </c>
      <c r="AA98" s="11">
        <v>41.429499999999997</v>
      </c>
      <c r="AB98" s="11">
        <v>0.71221499999999993</v>
      </c>
      <c r="AC98" s="11">
        <v>7.8204000000000002</v>
      </c>
      <c r="AD98" s="11">
        <v>302.57499999999999</v>
      </c>
      <c r="AE98" s="11">
        <v>5.1670499999999997</v>
      </c>
      <c r="AF98" s="11">
        <v>7.5411000000000001</v>
      </c>
      <c r="AG98" s="11">
        <v>3.6308999999999996</v>
      </c>
      <c r="AH98" s="11">
        <v>5.670371875E-3</v>
      </c>
      <c r="AI98" s="11">
        <v>8.9762365E-3</v>
      </c>
      <c r="AJ98" s="11">
        <v>0.14192978625</v>
      </c>
      <c r="AK98" s="11">
        <v>0.57256499999999999</v>
      </c>
      <c r="AL98" s="11">
        <v>69.824999999999989</v>
      </c>
      <c r="AM98" s="11">
        <v>2.4079616749999998E-2</v>
      </c>
    </row>
    <row r="99" spans="1:39" s="1" customFormat="1" x14ac:dyDescent="0.2">
      <c r="A99" s="5">
        <v>43878</v>
      </c>
      <c r="B99" s="1" t="s">
        <v>135</v>
      </c>
      <c r="C99" s="1" t="s">
        <v>305</v>
      </c>
      <c r="D99" s="1">
        <v>46.55</v>
      </c>
      <c r="E99" s="1" t="s">
        <v>385</v>
      </c>
      <c r="F99" s="1" t="s">
        <v>413</v>
      </c>
      <c r="G99" s="1" t="s">
        <v>527</v>
      </c>
      <c r="H99" s="2" t="s">
        <v>345</v>
      </c>
      <c r="I99" s="1" t="s">
        <v>539</v>
      </c>
      <c r="J99" s="1" t="s">
        <v>544</v>
      </c>
      <c r="L99" s="2" t="s">
        <v>560</v>
      </c>
      <c r="M99" s="11">
        <v>554876</v>
      </c>
      <c r="N99" s="11">
        <v>53.99799999999999</v>
      </c>
      <c r="O99" s="11">
        <v>3.4912499999999995</v>
      </c>
      <c r="P99" s="11">
        <v>1.6292500000000001</v>
      </c>
      <c r="Q99" s="11">
        <v>6.0514999999999999</v>
      </c>
      <c r="R99" s="11">
        <v>352.38349999999997</v>
      </c>
      <c r="S99" s="11">
        <v>173.63149999999999</v>
      </c>
      <c r="T99" s="11">
        <v>2467.1499999999996</v>
      </c>
      <c r="U99" s="11">
        <v>19.550999999999998</v>
      </c>
      <c r="V99" s="11">
        <v>0.18154499999999998</v>
      </c>
      <c r="W99" s="11">
        <v>0.61911499999999997</v>
      </c>
      <c r="X99" s="11">
        <v>49.342999999999996</v>
      </c>
      <c r="Y99" s="11">
        <v>93.472399999999993</v>
      </c>
      <c r="Z99" s="11">
        <v>0.24205999999999997</v>
      </c>
      <c r="AA99" s="11">
        <v>15.12875</v>
      </c>
      <c r="AB99" s="11">
        <v>2.5528019999999998E-2</v>
      </c>
      <c r="AC99" s="11">
        <v>1.3097657124999999E-2</v>
      </c>
      <c r="AD99" s="11">
        <v>2.4370088749999998E-2</v>
      </c>
      <c r="AE99" s="11">
        <v>0.95892999999999995</v>
      </c>
      <c r="AF99" s="11">
        <v>7.3083499999999999</v>
      </c>
      <c r="AG99" s="11">
        <v>0.97755000000000003</v>
      </c>
      <c r="AH99" s="11">
        <v>3.1654000000000002E-2</v>
      </c>
      <c r="AI99" s="11">
        <v>0.13778799999999999</v>
      </c>
      <c r="AJ99" s="11">
        <v>0.60514999999999997</v>
      </c>
      <c r="AK99" s="11">
        <v>0.21878500000000001</v>
      </c>
      <c r="AL99" s="11">
        <v>125.685</v>
      </c>
      <c r="AM99" s="11">
        <v>3.3515999999999995</v>
      </c>
    </row>
    <row r="100" spans="1:39" s="1" customFormat="1" x14ac:dyDescent="0.2">
      <c r="A100" s="5">
        <v>43878</v>
      </c>
      <c r="B100" s="1" t="s">
        <v>136</v>
      </c>
      <c r="C100" s="1" t="s">
        <v>305</v>
      </c>
      <c r="D100" s="1">
        <v>46.55</v>
      </c>
      <c r="E100" s="1" t="s">
        <v>385</v>
      </c>
      <c r="F100" s="1" t="s">
        <v>413</v>
      </c>
      <c r="G100" s="1" t="s">
        <v>527</v>
      </c>
      <c r="H100" s="2" t="s">
        <v>345</v>
      </c>
      <c r="I100" s="1" t="s">
        <v>537</v>
      </c>
      <c r="J100" s="1" t="s">
        <v>544</v>
      </c>
      <c r="L100" s="2" t="s">
        <v>559</v>
      </c>
      <c r="M100" s="11">
        <v>674509.5</v>
      </c>
      <c r="N100" s="11">
        <v>1.90855</v>
      </c>
      <c r="O100" s="11">
        <v>1.4849449999999997</v>
      </c>
      <c r="P100" s="11">
        <v>0.14343684249999999</v>
      </c>
      <c r="Q100" s="11">
        <v>14.430499999999999</v>
      </c>
      <c r="R100" s="11">
        <v>6014.2599999999993</v>
      </c>
      <c r="S100" s="11">
        <v>293.26499999999999</v>
      </c>
      <c r="T100" s="11">
        <v>60.515000000000001</v>
      </c>
      <c r="U100" s="11">
        <v>21.878499999999999</v>
      </c>
      <c r="V100" s="11">
        <v>8.7513999999999995E-2</v>
      </c>
      <c r="W100" s="11">
        <v>0.5399799999999999</v>
      </c>
      <c r="X100" s="11">
        <v>6517</v>
      </c>
      <c r="Y100" s="11">
        <v>79.134999999999991</v>
      </c>
      <c r="Z100" s="11">
        <v>0.237405</v>
      </c>
      <c r="AA100" s="11">
        <v>0.30723</v>
      </c>
      <c r="AB100" s="11">
        <v>8.3789999999999989E-2</v>
      </c>
      <c r="AC100" s="11">
        <v>5.1205000000000001E-2</v>
      </c>
      <c r="AD100" s="11">
        <v>0.11637499999999999</v>
      </c>
      <c r="AE100" s="11">
        <v>5.7721999999999996E-2</v>
      </c>
      <c r="AF100" s="11">
        <v>2.9326499999999998</v>
      </c>
      <c r="AG100" s="11">
        <v>2.7285282499999997E-2</v>
      </c>
      <c r="AH100" s="11">
        <v>5.670371875E-3</v>
      </c>
      <c r="AI100" s="11">
        <v>0.10241</v>
      </c>
      <c r="AJ100" s="11">
        <v>0.14192978625</v>
      </c>
      <c r="AK100" s="11">
        <v>3.529421E-3</v>
      </c>
      <c r="AL100" s="11">
        <v>0.14924744624999997</v>
      </c>
      <c r="AM100" s="11">
        <v>2.4079616749999998E-2</v>
      </c>
    </row>
    <row r="101" spans="1:39" s="1" customFormat="1" x14ac:dyDescent="0.2">
      <c r="A101" s="5">
        <v>43878</v>
      </c>
      <c r="B101" s="1" t="s">
        <v>137</v>
      </c>
      <c r="C101" s="1" t="s">
        <v>305</v>
      </c>
      <c r="D101" s="1">
        <v>46.55</v>
      </c>
      <c r="E101" s="1" t="s">
        <v>385</v>
      </c>
      <c r="F101" s="1" t="s">
        <v>413</v>
      </c>
      <c r="G101" s="1" t="s">
        <v>527</v>
      </c>
      <c r="H101" s="2" t="s">
        <v>345</v>
      </c>
      <c r="I101" s="1" t="s">
        <v>539</v>
      </c>
      <c r="J101" s="1" t="s">
        <v>544</v>
      </c>
      <c r="L101" s="2" t="s">
        <v>559</v>
      </c>
      <c r="M101" s="11">
        <v>690336.5</v>
      </c>
      <c r="N101" s="11">
        <v>1.5314949999999998</v>
      </c>
      <c r="O101" s="11">
        <v>1.6339049999999999</v>
      </c>
      <c r="P101" s="11">
        <v>2.3275000000000001</v>
      </c>
      <c r="Q101" s="11">
        <v>4.6084500000000004</v>
      </c>
      <c r="R101" s="11">
        <v>3454.0099999999998</v>
      </c>
      <c r="S101" s="11">
        <v>782.04</v>
      </c>
      <c r="T101" s="11">
        <v>488.77499999999998</v>
      </c>
      <c r="U101" s="11">
        <v>4.6248588749999993</v>
      </c>
      <c r="V101" s="11">
        <v>0.33050499999999999</v>
      </c>
      <c r="W101" s="11">
        <v>0.96358499999999991</v>
      </c>
      <c r="X101" s="11">
        <v>3910.2</v>
      </c>
      <c r="Y101" s="11">
        <v>148.49449999999999</v>
      </c>
      <c r="Z101" s="11">
        <v>0.14896000000000001</v>
      </c>
      <c r="AA101" s="11">
        <v>36.308999999999997</v>
      </c>
      <c r="AB101" s="11">
        <v>9.3100000000000002E-2</v>
      </c>
      <c r="AC101" s="11">
        <v>6.9824999999999998E-2</v>
      </c>
      <c r="AD101" s="11">
        <v>0.20947499999999997</v>
      </c>
      <c r="AE101" s="11">
        <v>0.23274999999999998</v>
      </c>
      <c r="AF101" s="11">
        <v>24.671499999999998</v>
      </c>
      <c r="AG101" s="11">
        <v>0.28395500000000001</v>
      </c>
      <c r="AH101" s="11">
        <v>8.3789999999999989E-2</v>
      </c>
      <c r="AI101" s="11">
        <v>0.20016499999999998</v>
      </c>
      <c r="AJ101" s="11">
        <v>0.97755000000000003</v>
      </c>
      <c r="AK101" s="11">
        <v>4.1894999999999995E-2</v>
      </c>
      <c r="AL101" s="11">
        <v>14.430499999999999</v>
      </c>
      <c r="AM101" s="11">
        <v>3.5052150000000002</v>
      </c>
    </row>
    <row r="102" spans="1:39" s="1" customFormat="1" x14ac:dyDescent="0.2">
      <c r="A102" s="5">
        <v>43878</v>
      </c>
      <c r="B102" s="1" t="s">
        <v>138</v>
      </c>
      <c r="C102" s="1" t="s">
        <v>305</v>
      </c>
      <c r="D102" s="1">
        <v>46.55</v>
      </c>
      <c r="E102" s="1" t="s">
        <v>385</v>
      </c>
      <c r="F102" s="1" t="s">
        <v>413</v>
      </c>
      <c r="G102" s="1" t="s">
        <v>527</v>
      </c>
      <c r="H102" s="2" t="s">
        <v>345</v>
      </c>
      <c r="I102" s="1" t="s">
        <v>537</v>
      </c>
      <c r="J102" s="1" t="s">
        <v>544</v>
      </c>
      <c r="K102" s="1" t="s">
        <v>315</v>
      </c>
      <c r="L102" s="2" t="s">
        <v>560</v>
      </c>
      <c r="M102" s="11">
        <v>579082</v>
      </c>
      <c r="N102" s="11">
        <v>2.6999</v>
      </c>
      <c r="O102" s="11">
        <v>1.3033999999999999</v>
      </c>
      <c r="P102" s="11">
        <v>1.7688999999999999</v>
      </c>
      <c r="Q102" s="11">
        <v>3.1654</v>
      </c>
      <c r="R102" s="11">
        <v>6423.9</v>
      </c>
      <c r="S102" s="11">
        <v>181.54499999999999</v>
      </c>
      <c r="T102" s="11">
        <v>3677.45</v>
      </c>
      <c r="U102" s="11">
        <v>4049.85</v>
      </c>
      <c r="V102" s="11">
        <v>0.20947499999999997</v>
      </c>
      <c r="W102" s="11">
        <v>0.81462500000000004</v>
      </c>
      <c r="X102" s="11">
        <v>823.93499999999995</v>
      </c>
      <c r="Y102" s="11">
        <v>139.18450000000001</v>
      </c>
      <c r="Z102" s="11">
        <v>0.26998999999999995</v>
      </c>
      <c r="AA102" s="11">
        <v>29.791999999999998</v>
      </c>
      <c r="AB102" s="11">
        <v>134.99499999999998</v>
      </c>
      <c r="AC102" s="11">
        <v>1.4896</v>
      </c>
      <c r="AD102" s="11">
        <v>0.1862</v>
      </c>
      <c r="AE102" s="11">
        <v>0.52135999999999993</v>
      </c>
      <c r="AF102" s="11">
        <v>8.7048499999999986</v>
      </c>
      <c r="AG102" s="11">
        <v>6.9824999999999998E-2</v>
      </c>
      <c r="AH102" s="11">
        <v>7.4480000000000005E-2</v>
      </c>
      <c r="AI102" s="11">
        <v>0.15826999999999999</v>
      </c>
      <c r="AJ102" s="11">
        <v>1.1172</v>
      </c>
      <c r="AK102" s="11">
        <v>3.529421E-3</v>
      </c>
      <c r="AL102" s="11">
        <v>102.41</v>
      </c>
      <c r="AM102" s="11">
        <v>3.9102000000000001</v>
      </c>
    </row>
    <row r="103" spans="1:39" s="1" customFormat="1" x14ac:dyDescent="0.2">
      <c r="A103" s="5">
        <v>43878</v>
      </c>
      <c r="B103" s="1" t="s">
        <v>139</v>
      </c>
      <c r="C103" s="1" t="s">
        <v>305</v>
      </c>
      <c r="D103" s="1">
        <v>46.55</v>
      </c>
      <c r="E103" s="1" t="s">
        <v>394</v>
      </c>
      <c r="F103" s="1" t="s">
        <v>417</v>
      </c>
      <c r="G103" s="1" t="s">
        <v>527</v>
      </c>
      <c r="H103" s="2" t="s">
        <v>319</v>
      </c>
      <c r="I103" s="1" t="s">
        <v>347</v>
      </c>
      <c r="J103" s="1" t="s">
        <v>543</v>
      </c>
      <c r="K103" s="1" t="s">
        <v>315</v>
      </c>
      <c r="L103" s="2" t="s">
        <v>307</v>
      </c>
      <c r="M103" s="11">
        <v>561393</v>
      </c>
      <c r="N103" s="11">
        <v>1.2242649999999999</v>
      </c>
      <c r="O103" s="11">
        <v>1.214955</v>
      </c>
      <c r="P103" s="11">
        <v>1.0240999999999998</v>
      </c>
      <c r="Q103" s="11">
        <v>23.461199999999998</v>
      </c>
      <c r="R103" s="11">
        <v>242.06</v>
      </c>
      <c r="S103" s="11">
        <v>98.220499999999987</v>
      </c>
      <c r="T103" s="11">
        <v>1536.1499999999999</v>
      </c>
      <c r="U103" s="11">
        <v>101.94449999999999</v>
      </c>
      <c r="V103" s="11">
        <v>0.53066999999999998</v>
      </c>
      <c r="W103" s="11">
        <v>1.6106416374999998E-2</v>
      </c>
      <c r="X103" s="11">
        <v>29.791999999999998</v>
      </c>
      <c r="Y103" s="11">
        <v>12.0099</v>
      </c>
      <c r="Z103" s="11">
        <v>0.60980500000000004</v>
      </c>
      <c r="AA103" s="11">
        <v>1.568735</v>
      </c>
      <c r="AB103" s="11">
        <v>0.27464499999999997</v>
      </c>
      <c r="AC103" s="11">
        <v>1.3097657124999999E-2</v>
      </c>
      <c r="AD103" s="11">
        <v>0.47481000000000001</v>
      </c>
      <c r="AE103" s="11">
        <v>0.76807499999999995</v>
      </c>
      <c r="AF103" s="11">
        <v>4.0963999999999992</v>
      </c>
      <c r="AG103" s="11">
        <v>6.982499999999999</v>
      </c>
      <c r="AH103" s="11">
        <v>5.0273999999999999E-2</v>
      </c>
      <c r="AI103" s="11">
        <v>0.131271</v>
      </c>
      <c r="AJ103" s="11">
        <v>0.14192978625</v>
      </c>
      <c r="AK103" s="11">
        <v>0.19830299999999998</v>
      </c>
      <c r="AL103" s="11">
        <v>12.940900000000001</v>
      </c>
      <c r="AM103" s="11">
        <v>2.0621649999999998</v>
      </c>
    </row>
    <row r="104" spans="1:39" s="1" customFormat="1" x14ac:dyDescent="0.2">
      <c r="A104" s="5">
        <v>43878</v>
      </c>
      <c r="B104" s="1" t="s">
        <v>140</v>
      </c>
      <c r="C104" s="1" t="s">
        <v>305</v>
      </c>
      <c r="D104" s="1">
        <v>46.55</v>
      </c>
      <c r="E104" s="1" t="s">
        <v>394</v>
      </c>
      <c r="F104" s="1" t="s">
        <v>417</v>
      </c>
      <c r="G104" s="1" t="s">
        <v>527</v>
      </c>
      <c r="H104" s="2" t="s">
        <v>317</v>
      </c>
      <c r="I104" s="1" t="s">
        <v>541</v>
      </c>
      <c r="J104" s="1" t="s">
        <v>543</v>
      </c>
      <c r="K104" s="1" t="s">
        <v>315</v>
      </c>
      <c r="L104" s="6" t="s">
        <v>327</v>
      </c>
      <c r="M104" s="11">
        <v>560927.5</v>
      </c>
      <c r="N104" s="11">
        <v>2.7929999999999997</v>
      </c>
      <c r="O104" s="11">
        <v>1.2242649999999999</v>
      </c>
      <c r="P104" s="11">
        <v>1.2102999999999999</v>
      </c>
      <c r="Q104" s="11">
        <v>101.01349999999999</v>
      </c>
      <c r="R104" s="11">
        <v>1834.0699999999997</v>
      </c>
      <c r="S104" s="11">
        <v>1722.35</v>
      </c>
      <c r="T104" s="11">
        <v>10706.5</v>
      </c>
      <c r="U104" s="11">
        <v>121.03</v>
      </c>
      <c r="V104" s="11">
        <v>2.2762949999999997</v>
      </c>
      <c r="W104" s="11">
        <v>1.6106416374999998E-2</v>
      </c>
      <c r="X104" s="11">
        <v>320.26399999999995</v>
      </c>
      <c r="Y104" s="11">
        <v>33.795299999999997</v>
      </c>
      <c r="Z104" s="11">
        <v>2.3693949999999998E-2</v>
      </c>
      <c r="AA104" s="11">
        <v>22.762949999999996</v>
      </c>
      <c r="AB104" s="11">
        <v>0.63307999999999998</v>
      </c>
      <c r="AC104" s="11">
        <v>1.326675</v>
      </c>
      <c r="AD104" s="11">
        <v>0.74480000000000002</v>
      </c>
      <c r="AE104" s="11">
        <v>9.5799900000000004</v>
      </c>
      <c r="AF104" s="11">
        <v>41.150199999999998</v>
      </c>
      <c r="AG104" s="11">
        <v>1.4896</v>
      </c>
      <c r="AH104" s="11">
        <v>3.7705499999999996E-2</v>
      </c>
      <c r="AI104" s="11">
        <v>0.233681</v>
      </c>
      <c r="AJ104" s="11">
        <v>1.4896</v>
      </c>
      <c r="AK104" s="11">
        <v>0.21692299999999998</v>
      </c>
      <c r="AL104" s="11">
        <v>120.09899999999999</v>
      </c>
      <c r="AM104" s="11">
        <v>34.959049999999998</v>
      </c>
    </row>
    <row r="105" spans="1:39" s="1" customFormat="1" x14ac:dyDescent="0.2">
      <c r="A105" s="5">
        <v>43878</v>
      </c>
      <c r="B105" s="1" t="s">
        <v>141</v>
      </c>
      <c r="C105" s="1" t="s">
        <v>305</v>
      </c>
      <c r="D105" s="1">
        <v>46.55</v>
      </c>
      <c r="E105" s="1" t="s">
        <v>394</v>
      </c>
      <c r="F105" s="1" t="s">
        <v>417</v>
      </c>
      <c r="G105" s="1" t="s">
        <v>527</v>
      </c>
      <c r="H105" s="2" t="s">
        <v>319</v>
      </c>
      <c r="I105" s="1" t="s">
        <v>347</v>
      </c>
      <c r="J105" s="1" t="s">
        <v>542</v>
      </c>
      <c r="K105" s="1" t="s">
        <v>315</v>
      </c>
      <c r="L105" s="2" t="s">
        <v>559</v>
      </c>
      <c r="M105" s="11">
        <v>586064.5</v>
      </c>
      <c r="N105" s="11">
        <v>6.0514999999999999</v>
      </c>
      <c r="O105" s="11">
        <v>1.4151199999999999</v>
      </c>
      <c r="P105" s="11">
        <v>0.14343684249999999</v>
      </c>
      <c r="Q105" s="11">
        <v>17.223499999999998</v>
      </c>
      <c r="R105" s="11">
        <v>2364.7399999999998</v>
      </c>
      <c r="S105" s="11">
        <v>381.70999999999992</v>
      </c>
      <c r="T105" s="11">
        <v>791.34999999999991</v>
      </c>
      <c r="U105" s="11">
        <v>54.928999999999995</v>
      </c>
      <c r="V105" s="11">
        <v>0.76807499999999995</v>
      </c>
      <c r="W105" s="11">
        <v>0.43291499999999994</v>
      </c>
      <c r="X105" s="11">
        <v>530.66999999999996</v>
      </c>
      <c r="Y105" s="11">
        <v>23.600849999999998</v>
      </c>
      <c r="Z105" s="11">
        <v>3.2119499999999999</v>
      </c>
      <c r="AA105" s="11">
        <v>1.7968299999999999</v>
      </c>
      <c r="AB105" s="11">
        <v>6.2842499999999996E-2</v>
      </c>
      <c r="AC105" s="11">
        <v>7.1221499999999993E-2</v>
      </c>
      <c r="AD105" s="11">
        <v>2.4370088749999998E-2</v>
      </c>
      <c r="AE105" s="11">
        <v>1.20099</v>
      </c>
      <c r="AF105" s="11">
        <v>3.1188500000000001</v>
      </c>
      <c r="AG105" s="11">
        <v>3.4912499999999995</v>
      </c>
      <c r="AH105" s="11">
        <v>5.670371875E-3</v>
      </c>
      <c r="AI105" s="11">
        <v>8.9375999999999997E-2</v>
      </c>
      <c r="AJ105" s="11">
        <v>0.14192978625</v>
      </c>
      <c r="AK105" s="11">
        <v>8.8444999999999996E-2</v>
      </c>
      <c r="AL105" s="11">
        <v>19.411349999999999</v>
      </c>
      <c r="AM105" s="11">
        <v>3.13747</v>
      </c>
    </row>
    <row r="106" spans="1:39" s="1" customFormat="1" x14ac:dyDescent="0.2">
      <c r="A106" s="5">
        <v>43878</v>
      </c>
      <c r="B106" s="1" t="s">
        <v>64</v>
      </c>
      <c r="C106" s="1" t="s">
        <v>305</v>
      </c>
      <c r="D106" s="1">
        <v>46.55</v>
      </c>
      <c r="E106" s="2" t="s">
        <v>396</v>
      </c>
      <c r="F106" s="1" t="s">
        <v>418</v>
      </c>
      <c r="G106" s="1" t="s">
        <v>527</v>
      </c>
      <c r="H106" s="2" t="s">
        <v>317</v>
      </c>
      <c r="I106" s="1" t="s">
        <v>540</v>
      </c>
      <c r="J106" s="1" t="s">
        <v>543</v>
      </c>
      <c r="K106" s="1" t="s">
        <v>346</v>
      </c>
      <c r="L106" s="2" t="s">
        <v>559</v>
      </c>
      <c r="M106" s="11">
        <v>737817.5</v>
      </c>
      <c r="N106" s="11">
        <v>3.1328149999999999</v>
      </c>
      <c r="O106" s="11">
        <v>1.37788</v>
      </c>
      <c r="P106" s="11">
        <v>3.7705500000000001</v>
      </c>
      <c r="Q106" s="11">
        <v>15.827</v>
      </c>
      <c r="R106" s="11">
        <v>7275.7650000000003</v>
      </c>
      <c r="S106" s="11">
        <v>130.33999999999997</v>
      </c>
      <c r="T106" s="11">
        <v>162.92499999999998</v>
      </c>
      <c r="U106" s="11">
        <v>47.480999999999995</v>
      </c>
      <c r="V106" s="11">
        <v>0.60514999999999997</v>
      </c>
      <c r="W106" s="11">
        <v>1.6106416374999998E-2</v>
      </c>
      <c r="X106" s="11">
        <v>53.066999999999993</v>
      </c>
      <c r="Y106" s="11">
        <v>32.212599999999995</v>
      </c>
      <c r="Z106" s="11">
        <v>2.3693949999999998E-2</v>
      </c>
      <c r="AA106" s="11">
        <v>3.0505378749999999E-2</v>
      </c>
      <c r="AB106" s="11">
        <v>0.86117499999999991</v>
      </c>
      <c r="AC106" s="11">
        <v>1.3097657124999999E-2</v>
      </c>
      <c r="AD106" s="11">
        <v>0.67962999999999996</v>
      </c>
      <c r="AE106" s="11">
        <v>0.88444999999999996</v>
      </c>
      <c r="AF106" s="11">
        <v>1.1218549999999998</v>
      </c>
      <c r="AG106" s="11">
        <v>2.7285282499999997E-2</v>
      </c>
      <c r="AH106" s="11">
        <v>5.670371875E-3</v>
      </c>
      <c r="AI106" s="11">
        <v>0.19550999999999999</v>
      </c>
      <c r="AJ106" s="11">
        <v>0.21878500000000001</v>
      </c>
      <c r="AK106" s="11">
        <v>3.529421E-3</v>
      </c>
      <c r="AL106" s="11">
        <v>4.5153499999999998</v>
      </c>
      <c r="AM106" s="11">
        <v>2.4079616749999998E-2</v>
      </c>
    </row>
    <row r="107" spans="1:39" s="1" customFormat="1" x14ac:dyDescent="0.2">
      <c r="A107" s="5">
        <v>43878</v>
      </c>
      <c r="B107" s="1" t="s">
        <v>65</v>
      </c>
      <c r="C107" s="1" t="s">
        <v>305</v>
      </c>
      <c r="D107" s="1">
        <v>46.55</v>
      </c>
      <c r="E107" s="2" t="s">
        <v>396</v>
      </c>
      <c r="F107" s="1" t="s">
        <v>418</v>
      </c>
      <c r="G107" s="1" t="s">
        <v>527</v>
      </c>
      <c r="H107" s="2" t="s">
        <v>317</v>
      </c>
      <c r="I107" s="1" t="s">
        <v>540</v>
      </c>
      <c r="J107" s="1" t="s">
        <v>543</v>
      </c>
      <c r="K107" s="1" t="s">
        <v>346</v>
      </c>
      <c r="L107" s="2" t="s">
        <v>559</v>
      </c>
      <c r="M107" s="11">
        <v>701974</v>
      </c>
      <c r="N107" s="11">
        <v>59.583999999999996</v>
      </c>
      <c r="O107" s="11">
        <v>7.8204000000000002</v>
      </c>
      <c r="P107" s="11">
        <v>3.1188500000000001</v>
      </c>
      <c r="Q107" s="11">
        <v>28.395499999999998</v>
      </c>
      <c r="R107" s="11">
        <v>3924.1649999999995</v>
      </c>
      <c r="S107" s="11">
        <v>241.12899999999996</v>
      </c>
      <c r="T107" s="11">
        <v>288.61</v>
      </c>
      <c r="U107" s="11">
        <v>60.515000000000001</v>
      </c>
      <c r="V107" s="11">
        <v>3.8170999999999999</v>
      </c>
      <c r="W107" s="11">
        <v>1.0334099999999999</v>
      </c>
      <c r="X107" s="11">
        <v>232.28450000000001</v>
      </c>
      <c r="Y107" s="11">
        <v>32.119499999999995</v>
      </c>
      <c r="Z107" s="11">
        <v>50.274000000000001</v>
      </c>
      <c r="AA107" s="11">
        <v>9.0306999999999995</v>
      </c>
      <c r="AB107" s="11">
        <v>2.5528019999999998E-2</v>
      </c>
      <c r="AC107" s="11">
        <v>0.59118499999999996</v>
      </c>
      <c r="AD107" s="11">
        <v>2.1412999999999998</v>
      </c>
      <c r="AE107" s="11">
        <v>0.79135</v>
      </c>
      <c r="AF107" s="11">
        <v>6.7962999999999996</v>
      </c>
      <c r="AG107" s="11">
        <v>2.6067999999999998</v>
      </c>
      <c r="AH107" s="11">
        <v>5.670371875E-3</v>
      </c>
      <c r="AI107" s="11">
        <v>0.43757000000000001</v>
      </c>
      <c r="AJ107" s="11">
        <v>0.33050499999999999</v>
      </c>
      <c r="AK107" s="11">
        <v>0.16292499999999999</v>
      </c>
      <c r="AL107" s="11">
        <v>38.170999999999992</v>
      </c>
      <c r="AM107" s="11">
        <v>16.897649999999999</v>
      </c>
    </row>
    <row r="108" spans="1:39" s="1" customFormat="1" x14ac:dyDescent="0.2">
      <c r="A108" s="5">
        <v>43878</v>
      </c>
      <c r="B108" s="1" t="s">
        <v>66</v>
      </c>
      <c r="C108" s="1" t="s">
        <v>305</v>
      </c>
      <c r="D108" s="1">
        <v>46.55</v>
      </c>
      <c r="E108" s="2" t="s">
        <v>396</v>
      </c>
      <c r="F108" s="1" t="s">
        <v>418</v>
      </c>
      <c r="G108" s="1" t="s">
        <v>527</v>
      </c>
      <c r="H108" s="2" t="s">
        <v>534</v>
      </c>
      <c r="I108" s="1" t="s">
        <v>540</v>
      </c>
      <c r="J108" s="1" t="s">
        <v>542</v>
      </c>
      <c r="K108" s="1" t="s">
        <v>346</v>
      </c>
      <c r="L108" s="2"/>
      <c r="M108" s="11">
        <v>581409.5</v>
      </c>
      <c r="N108" s="11">
        <v>837.9</v>
      </c>
      <c r="O108" s="11">
        <v>1.4942549999999997</v>
      </c>
      <c r="P108" s="11">
        <v>1.7688999999999999</v>
      </c>
      <c r="Q108" s="11">
        <v>79.134999999999991</v>
      </c>
      <c r="R108" s="11">
        <v>1820.105</v>
      </c>
      <c r="S108" s="11">
        <v>488.77499999999998</v>
      </c>
      <c r="T108" s="11">
        <v>256.02499999999998</v>
      </c>
      <c r="U108" s="11">
        <v>125.685</v>
      </c>
      <c r="V108" s="11">
        <v>4.3634806249999998E-2</v>
      </c>
      <c r="W108" s="11">
        <v>0.293265</v>
      </c>
      <c r="X108" s="11">
        <v>29.326499999999999</v>
      </c>
      <c r="Y108" s="11">
        <v>34.540099999999995</v>
      </c>
      <c r="Z108" s="11">
        <v>26.068000000000001</v>
      </c>
      <c r="AA108" s="11">
        <v>0.20482</v>
      </c>
      <c r="AB108" s="11">
        <v>0.21878500000000001</v>
      </c>
      <c r="AC108" s="11">
        <v>1.3097657124999999E-2</v>
      </c>
      <c r="AD108" s="11">
        <v>0.45153499999999996</v>
      </c>
      <c r="AE108" s="11">
        <v>0.40498499999999993</v>
      </c>
      <c r="AF108" s="11">
        <v>3.7239999999999998</v>
      </c>
      <c r="AG108" s="11">
        <v>5.7256499999999999</v>
      </c>
      <c r="AH108" s="11">
        <v>5.670371875E-3</v>
      </c>
      <c r="AI108" s="11">
        <v>0.10241</v>
      </c>
      <c r="AJ108" s="11">
        <v>0.14192978625</v>
      </c>
      <c r="AK108" s="11">
        <v>7.4480000000000005E-2</v>
      </c>
      <c r="AL108" s="11">
        <v>6.8428499999999994</v>
      </c>
      <c r="AM108" s="11">
        <v>3.4912499999999995</v>
      </c>
    </row>
    <row r="109" spans="1:39" s="1" customFormat="1" x14ac:dyDescent="0.2">
      <c r="A109" s="5">
        <v>43878</v>
      </c>
      <c r="B109" s="1" t="s">
        <v>67</v>
      </c>
      <c r="C109" s="1" t="s">
        <v>305</v>
      </c>
      <c r="D109" s="1">
        <v>46.55</v>
      </c>
      <c r="E109" s="2" t="s">
        <v>396</v>
      </c>
      <c r="F109" s="1" t="s">
        <v>418</v>
      </c>
      <c r="G109" s="1" t="s">
        <v>527</v>
      </c>
      <c r="H109" s="2" t="s">
        <v>534</v>
      </c>
      <c r="I109" s="1" t="s">
        <v>538</v>
      </c>
      <c r="J109" s="1" t="s">
        <v>542</v>
      </c>
      <c r="K109" s="1" t="s">
        <v>346</v>
      </c>
      <c r="L109" s="2"/>
      <c r="M109" s="11">
        <v>556272.5</v>
      </c>
      <c r="N109" s="11">
        <v>93.1</v>
      </c>
      <c r="O109" s="11">
        <v>1.10789</v>
      </c>
      <c r="P109" s="11">
        <v>0.14343684249999999</v>
      </c>
      <c r="Q109" s="11">
        <v>8.7048499999999986</v>
      </c>
      <c r="R109" s="11">
        <v>2280.9499999999998</v>
      </c>
      <c r="S109" s="11">
        <v>395.67499999999995</v>
      </c>
      <c r="T109" s="11">
        <v>8.7230045</v>
      </c>
      <c r="U109" s="11">
        <v>46.55</v>
      </c>
      <c r="V109" s="11">
        <v>0.65169999999999995</v>
      </c>
      <c r="W109" s="11">
        <v>1.6106416374999998E-2</v>
      </c>
      <c r="X109" s="11">
        <v>17.223499999999998</v>
      </c>
      <c r="Y109" s="11">
        <v>30.909199999999998</v>
      </c>
      <c r="Z109" s="11">
        <v>25.602499999999999</v>
      </c>
      <c r="AA109" s="11">
        <v>0.10706499999999999</v>
      </c>
      <c r="AB109" s="11">
        <v>2.5528019999999998E-2</v>
      </c>
      <c r="AC109" s="11">
        <v>1.0240999999999998</v>
      </c>
      <c r="AD109" s="11">
        <v>2.4370088749999998E-2</v>
      </c>
      <c r="AE109" s="11">
        <v>2.2379028874999998E-2</v>
      </c>
      <c r="AF109" s="11">
        <v>5.8652999999999995</v>
      </c>
      <c r="AG109" s="11">
        <v>2.7464499999999998</v>
      </c>
      <c r="AH109" s="11">
        <v>0.20016499999999998</v>
      </c>
      <c r="AI109" s="11">
        <v>9.7754999999999995E-2</v>
      </c>
      <c r="AJ109" s="11">
        <v>0.14192978625</v>
      </c>
      <c r="AK109" s="11">
        <v>3.529421E-3</v>
      </c>
      <c r="AL109" s="11">
        <v>4.1429499999999999</v>
      </c>
      <c r="AM109" s="11">
        <v>2.6067999999999998</v>
      </c>
    </row>
    <row r="110" spans="1:39" s="1" customFormat="1" x14ac:dyDescent="0.2">
      <c r="A110" s="5">
        <v>43878</v>
      </c>
      <c r="B110" s="1" t="s">
        <v>68</v>
      </c>
      <c r="C110" s="1" t="s">
        <v>305</v>
      </c>
      <c r="D110" s="1">
        <v>46.55</v>
      </c>
      <c r="E110" s="2" t="s">
        <v>396</v>
      </c>
      <c r="F110" s="1" t="s">
        <v>418</v>
      </c>
      <c r="G110" s="1" t="s">
        <v>527</v>
      </c>
      <c r="H110" s="2" t="s">
        <v>534</v>
      </c>
      <c r="I110" s="1" t="s">
        <v>537</v>
      </c>
      <c r="J110" s="1" t="s">
        <v>542</v>
      </c>
      <c r="K110" s="1" t="s">
        <v>315</v>
      </c>
      <c r="L110" s="2" t="s">
        <v>349</v>
      </c>
      <c r="M110" s="11">
        <v>573030.5</v>
      </c>
      <c r="N110" s="11">
        <v>72.617999999999995</v>
      </c>
      <c r="O110" s="11">
        <v>4.4687999999999999</v>
      </c>
      <c r="P110" s="11">
        <v>0.14343684249999999</v>
      </c>
      <c r="Q110" s="11">
        <v>26.533499999999997</v>
      </c>
      <c r="R110" s="11">
        <v>1154.44</v>
      </c>
      <c r="S110" s="11">
        <v>674.97499999999991</v>
      </c>
      <c r="T110" s="11">
        <v>274.64499999999998</v>
      </c>
      <c r="U110" s="11">
        <v>181.54499999999999</v>
      </c>
      <c r="V110" s="11">
        <v>1.7223499999999998</v>
      </c>
      <c r="W110" s="11">
        <v>0.31188499999999997</v>
      </c>
      <c r="X110" s="11">
        <v>167.57999999999998</v>
      </c>
      <c r="Y110" s="11">
        <v>33.702199999999998</v>
      </c>
      <c r="Z110" s="11">
        <v>30.722999999999999</v>
      </c>
      <c r="AA110" s="11">
        <v>1.3033999999999999</v>
      </c>
      <c r="AB110" s="11">
        <v>2.0481999999999996</v>
      </c>
      <c r="AC110" s="11">
        <v>1.3097657124999999E-2</v>
      </c>
      <c r="AD110" s="11">
        <v>0.52135999999999993</v>
      </c>
      <c r="AE110" s="11">
        <v>0.18154499999999998</v>
      </c>
      <c r="AF110" s="11">
        <v>16.757999999999999</v>
      </c>
      <c r="AG110" s="11">
        <v>2.7285282499999997E-2</v>
      </c>
      <c r="AH110" s="11">
        <v>5.670371875E-3</v>
      </c>
      <c r="AI110" s="11">
        <v>0.29792000000000002</v>
      </c>
      <c r="AJ110" s="11">
        <v>0.14192978625</v>
      </c>
      <c r="AK110" s="11">
        <v>4.3756999999999997E-2</v>
      </c>
      <c r="AL110" s="11">
        <v>22.343999999999998</v>
      </c>
      <c r="AM110" s="11">
        <v>26.533499999999997</v>
      </c>
    </row>
    <row r="111" spans="1:39" s="1" customFormat="1" x14ac:dyDescent="0.2">
      <c r="A111" s="5">
        <v>43878</v>
      </c>
      <c r="B111" s="1" t="s">
        <v>69</v>
      </c>
      <c r="C111" s="1" t="s">
        <v>305</v>
      </c>
      <c r="D111" s="1">
        <v>46.55</v>
      </c>
      <c r="E111" s="2" t="s">
        <v>396</v>
      </c>
      <c r="F111" s="1" t="s">
        <v>418</v>
      </c>
      <c r="G111" s="1" t="s">
        <v>527</v>
      </c>
      <c r="H111" s="2" t="s">
        <v>534</v>
      </c>
      <c r="I111" s="1" t="s">
        <v>537</v>
      </c>
      <c r="J111" s="1" t="s">
        <v>542</v>
      </c>
      <c r="K111" s="1" t="s">
        <v>315</v>
      </c>
      <c r="L111" s="2" t="s">
        <v>349</v>
      </c>
      <c r="M111" s="11">
        <v>587461</v>
      </c>
      <c r="N111" s="11">
        <v>4.2360499999999996</v>
      </c>
      <c r="O111" s="11">
        <v>1.0473749999999999</v>
      </c>
      <c r="P111" s="11">
        <v>0.14343684249999999</v>
      </c>
      <c r="Q111" s="11">
        <v>3.0722999999999998</v>
      </c>
      <c r="R111" s="11">
        <v>1429.0849999999998</v>
      </c>
      <c r="S111" s="11">
        <v>507.39499999999998</v>
      </c>
      <c r="T111" s="11">
        <v>228.095</v>
      </c>
      <c r="U111" s="11">
        <v>30.2575</v>
      </c>
      <c r="V111" s="11">
        <v>0.32584999999999997</v>
      </c>
      <c r="W111" s="11">
        <v>0.23274999999999998</v>
      </c>
      <c r="X111" s="11">
        <v>358.435</v>
      </c>
      <c r="Y111" s="11">
        <v>38.124449999999996</v>
      </c>
      <c r="Z111" s="11">
        <v>55.859999999999992</v>
      </c>
      <c r="AA111" s="11">
        <v>3.0505378749999999E-2</v>
      </c>
      <c r="AB111" s="11">
        <v>0.40032999999999996</v>
      </c>
      <c r="AC111" s="11">
        <v>1.3097657124999999E-2</v>
      </c>
      <c r="AD111" s="11">
        <v>2.4370088749999998E-2</v>
      </c>
      <c r="AE111" s="11">
        <v>2.2379028874999998E-2</v>
      </c>
      <c r="AF111" s="11">
        <v>5.7256499999999999</v>
      </c>
      <c r="AG111" s="11">
        <v>1.2102999999999999</v>
      </c>
      <c r="AH111" s="11">
        <v>5.670371875E-3</v>
      </c>
      <c r="AI111" s="11">
        <v>8.3789999999999989E-2</v>
      </c>
      <c r="AJ111" s="11">
        <v>0.14192978625</v>
      </c>
      <c r="AK111" s="11">
        <v>1.5361499999999998E-2</v>
      </c>
      <c r="AL111" s="11">
        <v>8.0996999999999986</v>
      </c>
      <c r="AM111" s="11">
        <v>6.6100999999999992</v>
      </c>
    </row>
    <row r="112" spans="1:39" s="1" customFormat="1" x14ac:dyDescent="0.2">
      <c r="A112" s="5">
        <v>43878</v>
      </c>
      <c r="B112" s="1" t="s">
        <v>70</v>
      </c>
      <c r="C112" s="1" t="s">
        <v>305</v>
      </c>
      <c r="D112" s="1">
        <v>46.55</v>
      </c>
      <c r="E112" s="1" t="s">
        <v>399</v>
      </c>
      <c r="F112" s="1" t="s">
        <v>419</v>
      </c>
      <c r="G112" s="1" t="s">
        <v>527</v>
      </c>
      <c r="H112" s="2" t="s">
        <v>534</v>
      </c>
      <c r="I112" s="1" t="s">
        <v>540</v>
      </c>
      <c r="J112" s="1" t="s">
        <v>543</v>
      </c>
      <c r="K112" s="1" t="s">
        <v>323</v>
      </c>
      <c r="L112" s="2"/>
      <c r="M112" s="11">
        <v>632149</v>
      </c>
      <c r="N112" s="11">
        <v>1.6339049999999999</v>
      </c>
      <c r="O112" s="11">
        <v>1.1404749999999999</v>
      </c>
      <c r="P112" s="11">
        <v>1.0240999999999998</v>
      </c>
      <c r="Q112" s="11">
        <v>8.3324499999999997</v>
      </c>
      <c r="R112" s="11">
        <v>34.912499999999994</v>
      </c>
      <c r="S112" s="11">
        <v>53.066999999999993</v>
      </c>
      <c r="T112" s="11">
        <v>116.375</v>
      </c>
      <c r="U112" s="11">
        <v>40.032999999999994</v>
      </c>
      <c r="V112" s="11">
        <v>4.3634806249999998E-2</v>
      </c>
      <c r="W112" s="11">
        <v>0.20947499999999997</v>
      </c>
      <c r="X112" s="11">
        <v>25.137</v>
      </c>
      <c r="Y112" s="11">
        <v>30.2575</v>
      </c>
      <c r="Z112" s="11">
        <v>0.93099999999999994</v>
      </c>
      <c r="AA112" s="11">
        <v>4.8411999999999997</v>
      </c>
      <c r="AB112" s="11">
        <v>0.10706499999999999</v>
      </c>
      <c r="AC112" s="11">
        <v>0.12102999999999998</v>
      </c>
      <c r="AD112" s="11">
        <v>2.4370088749999998E-2</v>
      </c>
      <c r="AE112" s="11">
        <v>4.7015500000000001</v>
      </c>
      <c r="AF112" s="11">
        <v>2.6067999999999998</v>
      </c>
      <c r="AG112" s="11">
        <v>0.41894999999999993</v>
      </c>
      <c r="AH112" s="11">
        <v>6.5169999999999992E-2</v>
      </c>
      <c r="AI112" s="11">
        <v>8.9762365E-3</v>
      </c>
      <c r="AJ112" s="11">
        <v>0.14192978625</v>
      </c>
      <c r="AK112" s="11">
        <v>5.6325499999999994E-2</v>
      </c>
      <c r="AL112" s="11">
        <v>30.722999999999999</v>
      </c>
      <c r="AM112" s="11">
        <v>2.6999</v>
      </c>
    </row>
    <row r="113" spans="1:39" s="1" customFormat="1" x14ac:dyDescent="0.2">
      <c r="A113" s="5">
        <v>43878</v>
      </c>
      <c r="B113" s="1" t="s">
        <v>71</v>
      </c>
      <c r="C113" s="1" t="s">
        <v>305</v>
      </c>
      <c r="D113" s="1">
        <v>46.55</v>
      </c>
      <c r="E113" s="1" t="s">
        <v>399</v>
      </c>
      <c r="F113" s="1" t="s">
        <v>419</v>
      </c>
      <c r="G113" s="1" t="s">
        <v>527</v>
      </c>
      <c r="H113" s="2" t="s">
        <v>534</v>
      </c>
      <c r="I113" s="1" t="s">
        <v>540</v>
      </c>
      <c r="J113" s="1" t="s">
        <v>543</v>
      </c>
      <c r="K113" s="1" t="s">
        <v>323</v>
      </c>
      <c r="L113" s="2"/>
      <c r="M113" s="11">
        <v>667527</v>
      </c>
      <c r="N113" s="11">
        <v>3.1654</v>
      </c>
      <c r="O113" s="11">
        <v>2.071475</v>
      </c>
      <c r="P113" s="11">
        <v>2.3740499999999995</v>
      </c>
      <c r="Q113" s="11">
        <v>14.430499999999999</v>
      </c>
      <c r="R113" s="11">
        <v>47.9465</v>
      </c>
      <c r="S113" s="11">
        <v>51.670500000000004</v>
      </c>
      <c r="T113" s="11">
        <v>134.99499999999998</v>
      </c>
      <c r="U113" s="11">
        <v>40.032999999999994</v>
      </c>
      <c r="V113" s="11">
        <v>0.25602499999999995</v>
      </c>
      <c r="W113" s="11">
        <v>0.45618999999999998</v>
      </c>
      <c r="X113" s="11">
        <v>103.8065</v>
      </c>
      <c r="Y113" s="11">
        <v>83.3245</v>
      </c>
      <c r="Z113" s="11">
        <v>0.40964</v>
      </c>
      <c r="AA113" s="11">
        <v>0.92634499999999997</v>
      </c>
      <c r="AB113" s="11">
        <v>0.31188499999999997</v>
      </c>
      <c r="AC113" s="11">
        <v>1.3097657124999999E-2</v>
      </c>
      <c r="AD113" s="11">
        <v>0.97755000000000003</v>
      </c>
      <c r="AE113" s="11">
        <v>16.5718</v>
      </c>
      <c r="AF113" s="11">
        <v>1.7688999999999999</v>
      </c>
      <c r="AG113" s="11">
        <v>0.17688999999999999</v>
      </c>
      <c r="AH113" s="11">
        <v>6.9824999999999998E-2</v>
      </c>
      <c r="AI113" s="11">
        <v>1.2568499999999998</v>
      </c>
      <c r="AJ113" s="11">
        <v>0.47481000000000001</v>
      </c>
      <c r="AK113" s="11">
        <v>0.48877500000000002</v>
      </c>
      <c r="AL113" s="11">
        <v>113.1165</v>
      </c>
      <c r="AM113" s="11">
        <v>2.5136999999999996</v>
      </c>
    </row>
    <row r="114" spans="1:39" s="1" customFormat="1" x14ac:dyDescent="0.2">
      <c r="A114" s="5">
        <v>43889</v>
      </c>
      <c r="B114" s="1" t="s">
        <v>223</v>
      </c>
      <c r="C114" s="1" t="s">
        <v>305</v>
      </c>
      <c r="D114" s="1">
        <v>46.55</v>
      </c>
      <c r="E114" s="2" t="s">
        <v>388</v>
      </c>
      <c r="F114" s="1" t="s">
        <v>414</v>
      </c>
      <c r="G114" s="1" t="s">
        <v>527</v>
      </c>
      <c r="H114" s="2" t="s">
        <v>319</v>
      </c>
      <c r="I114" s="1" t="s">
        <v>538</v>
      </c>
      <c r="J114" s="1" t="s">
        <v>544</v>
      </c>
      <c r="L114" s="2"/>
      <c r="M114" s="11">
        <v>460379.5</v>
      </c>
      <c r="N114" s="11">
        <v>1.20099</v>
      </c>
      <c r="O114" s="11">
        <v>0.99616999999999989</v>
      </c>
      <c r="P114" s="11">
        <v>4.9462866250000001E-2</v>
      </c>
      <c r="Q114" s="11">
        <v>22.343999999999998</v>
      </c>
      <c r="R114" s="11">
        <v>1860.1379999999999</v>
      </c>
      <c r="S114" s="11">
        <v>986.8599999999999</v>
      </c>
      <c r="T114" s="11">
        <v>577.22</v>
      </c>
      <c r="U114" s="11">
        <v>3.6938588750000001E-2</v>
      </c>
      <c r="V114" s="11">
        <v>0.18154499999999998</v>
      </c>
      <c r="W114" s="11">
        <v>0.23414649999999998</v>
      </c>
      <c r="X114" s="11">
        <v>0.28483944999999999</v>
      </c>
      <c r="Y114" s="11">
        <v>21.692299999999999</v>
      </c>
      <c r="Z114" s="11">
        <v>145.70149999999998</v>
      </c>
      <c r="AA114" s="11">
        <v>5.1204999999999998</v>
      </c>
      <c r="AB114" s="11">
        <v>0.22949150000000001</v>
      </c>
      <c r="AC114" s="11">
        <v>4.0964E-2</v>
      </c>
      <c r="AD114" s="11">
        <v>0.21785399999999999</v>
      </c>
      <c r="AE114" s="11">
        <v>3.7226034999999994E-3</v>
      </c>
      <c r="AF114" s="11">
        <v>0.16292499999999999</v>
      </c>
      <c r="AG114" s="11">
        <v>178.28649999999999</v>
      </c>
      <c r="AH114" s="11">
        <v>5.1205000000000001E-2</v>
      </c>
      <c r="AI114" s="11">
        <v>1.2102999999999997E-2</v>
      </c>
      <c r="AJ114" s="11">
        <v>0.40032999999999996</v>
      </c>
      <c r="AK114" s="11">
        <v>0.2080785</v>
      </c>
      <c r="AL114" s="11">
        <v>2.7976549999999998</v>
      </c>
      <c r="AM114" s="11">
        <v>0.1959755</v>
      </c>
    </row>
    <row r="115" spans="1:39" s="1" customFormat="1" x14ac:dyDescent="0.2">
      <c r="A115" s="5">
        <v>43889</v>
      </c>
      <c r="B115" s="1" t="s">
        <v>222</v>
      </c>
      <c r="C115" s="1" t="s">
        <v>305</v>
      </c>
      <c r="D115" s="1">
        <v>46.55</v>
      </c>
      <c r="E115" s="2" t="s">
        <v>388</v>
      </c>
      <c r="F115" s="1" t="s">
        <v>414</v>
      </c>
      <c r="G115" s="1" t="s">
        <v>527</v>
      </c>
      <c r="H115" s="2" t="s">
        <v>319</v>
      </c>
      <c r="I115" s="1" t="s">
        <v>537</v>
      </c>
      <c r="J115" s="1" t="s">
        <v>542</v>
      </c>
      <c r="K115" s="1" t="s">
        <v>338</v>
      </c>
      <c r="L115" s="2" t="s">
        <v>551</v>
      </c>
      <c r="M115" s="11">
        <v>525549.5</v>
      </c>
      <c r="N115" s="11">
        <v>1.8619999999999999</v>
      </c>
      <c r="O115" s="11">
        <v>1.1637500000000001</v>
      </c>
      <c r="P115" s="11">
        <v>4.9462866250000001E-2</v>
      </c>
      <c r="Q115" s="11">
        <v>14.430499999999999</v>
      </c>
      <c r="R115" s="11">
        <v>479.46500000000003</v>
      </c>
      <c r="S115" s="11">
        <v>145.23599999999999</v>
      </c>
      <c r="T115" s="11">
        <v>665.66499999999996</v>
      </c>
      <c r="U115" s="11">
        <v>730.83499999999992</v>
      </c>
      <c r="V115" s="11">
        <v>0.24205999999999997</v>
      </c>
      <c r="W115" s="11">
        <v>0.25369749999999996</v>
      </c>
      <c r="X115" s="11">
        <v>577.22</v>
      </c>
      <c r="Y115" s="11">
        <v>27.697249999999997</v>
      </c>
      <c r="Z115" s="11">
        <v>0.20016499999999998</v>
      </c>
      <c r="AA115" s="11">
        <v>13.034000000000001</v>
      </c>
      <c r="AB115" s="11">
        <v>7.4945499999999994</v>
      </c>
      <c r="AC115" s="11">
        <v>5.5859999999999994</v>
      </c>
      <c r="AD115" s="11">
        <v>26.068000000000001</v>
      </c>
      <c r="AE115" s="11">
        <v>0.53066999999999998</v>
      </c>
      <c r="AF115" s="11">
        <v>10.7996</v>
      </c>
      <c r="AG115" s="11">
        <v>0.79135</v>
      </c>
      <c r="AH115" s="11">
        <v>1.7195802749999998E-3</v>
      </c>
      <c r="AI115" s="11">
        <v>0.27929999999999999</v>
      </c>
      <c r="AJ115" s="11">
        <v>4.4629648750000001E-2</v>
      </c>
      <c r="AK115" s="11">
        <v>3.4446999999999998E-2</v>
      </c>
      <c r="AL115" s="11">
        <v>11.4513</v>
      </c>
      <c r="AM115" s="11">
        <v>2.6999</v>
      </c>
    </row>
    <row r="116" spans="1:39" s="1" customFormat="1" x14ac:dyDescent="0.2">
      <c r="A116" s="5">
        <v>43889</v>
      </c>
      <c r="B116" s="1" t="s">
        <v>208</v>
      </c>
      <c r="C116" s="1" t="s">
        <v>305</v>
      </c>
      <c r="D116" s="1">
        <v>46.55</v>
      </c>
      <c r="E116" s="2" t="s">
        <v>392</v>
      </c>
      <c r="F116" s="1" t="s">
        <v>416</v>
      </c>
      <c r="G116" s="1" t="s">
        <v>527</v>
      </c>
      <c r="H116" s="2" t="s">
        <v>313</v>
      </c>
      <c r="I116" s="1" t="s">
        <v>539</v>
      </c>
      <c r="J116" s="1" t="s">
        <v>543</v>
      </c>
      <c r="L116" s="2"/>
      <c r="M116" s="11">
        <v>519963.49999999994</v>
      </c>
      <c r="N116" s="11">
        <v>1.7223499999999998</v>
      </c>
      <c r="O116" s="11">
        <v>1.3825349999999998</v>
      </c>
      <c r="P116" s="11">
        <v>0.31653999999999999</v>
      </c>
      <c r="Q116" s="11">
        <v>5.2601499999999994</v>
      </c>
      <c r="R116" s="11">
        <v>6949.915</v>
      </c>
      <c r="S116" s="11">
        <v>20.016499999999997</v>
      </c>
      <c r="T116" s="11">
        <v>442.22499999999997</v>
      </c>
      <c r="U116" s="11">
        <v>36.774499999999996</v>
      </c>
      <c r="V116" s="11">
        <v>8.3789999999999989E-2</v>
      </c>
      <c r="W116" s="11">
        <v>0.18433799999999997</v>
      </c>
      <c r="X116" s="11">
        <v>614.45999999999992</v>
      </c>
      <c r="Y116" s="11">
        <v>19.923399999999997</v>
      </c>
      <c r="Z116" s="11">
        <v>5.2135999999999995E-2</v>
      </c>
      <c r="AA116" s="11">
        <v>1.90855</v>
      </c>
      <c r="AB116" s="11">
        <v>0.43291499999999994</v>
      </c>
      <c r="AC116" s="11">
        <v>1.7223499999999999E-2</v>
      </c>
      <c r="AD116" s="11">
        <v>0.17688999999999999</v>
      </c>
      <c r="AE116" s="11">
        <v>0.15128749999999999</v>
      </c>
      <c r="AF116" s="11">
        <v>2.7929999999999997</v>
      </c>
      <c r="AG116" s="11">
        <v>6.0514999999999992E-2</v>
      </c>
      <c r="AH116" s="11">
        <v>3.7240000000000002E-2</v>
      </c>
      <c r="AI116" s="11">
        <v>0.13033999999999998</v>
      </c>
      <c r="AJ116" s="11">
        <v>0.172235</v>
      </c>
      <c r="AK116" s="11">
        <v>0.20016499999999998</v>
      </c>
      <c r="AL116" s="11">
        <v>12.52195</v>
      </c>
      <c r="AM116" s="11">
        <v>2.0947499999999999</v>
      </c>
    </row>
    <row r="117" spans="1:39" s="1" customFormat="1" x14ac:dyDescent="0.2">
      <c r="A117" s="5">
        <v>43889</v>
      </c>
      <c r="B117" s="1" t="s">
        <v>209</v>
      </c>
      <c r="C117" s="1" t="s">
        <v>305</v>
      </c>
      <c r="D117" s="1">
        <v>46.55</v>
      </c>
      <c r="E117" s="2" t="s">
        <v>393</v>
      </c>
      <c r="F117" s="1" t="s">
        <v>416</v>
      </c>
      <c r="G117" s="1" t="s">
        <v>527</v>
      </c>
      <c r="H117" s="2" t="s">
        <v>319</v>
      </c>
      <c r="I117" s="1" t="s">
        <v>537</v>
      </c>
      <c r="J117" s="1" t="s">
        <v>544</v>
      </c>
      <c r="L117" s="2" t="s">
        <v>550</v>
      </c>
      <c r="M117" s="11">
        <v>496688.49999999994</v>
      </c>
      <c r="N117" s="11">
        <v>1.2847799999999998</v>
      </c>
      <c r="O117" s="11">
        <v>1.363915</v>
      </c>
      <c r="P117" s="11">
        <v>0.46549999999999997</v>
      </c>
      <c r="Q117" s="11">
        <v>6.00495</v>
      </c>
      <c r="R117" s="11">
        <v>903.06999999999982</v>
      </c>
      <c r="S117" s="11">
        <v>59.118499999999997</v>
      </c>
      <c r="T117" s="11">
        <v>2141.2999999999997</v>
      </c>
      <c r="U117" s="11">
        <v>69.824999999999989</v>
      </c>
      <c r="V117" s="11">
        <v>5.4928999999999999E-2</v>
      </c>
      <c r="W117" s="11">
        <v>0.13033999999999998</v>
      </c>
      <c r="X117" s="11">
        <v>248.11149999999998</v>
      </c>
      <c r="Y117" s="11">
        <v>20.2027</v>
      </c>
      <c r="Z117" s="11">
        <v>8.891049999999999E-2</v>
      </c>
      <c r="AA117" s="11">
        <v>10.7065</v>
      </c>
      <c r="AB117" s="11">
        <v>2.0947499999999999</v>
      </c>
      <c r="AC117" s="11">
        <v>0.15826999999999999</v>
      </c>
      <c r="AD117" s="11">
        <v>0.86117499999999991</v>
      </c>
      <c r="AE117" s="11">
        <v>0.31188499999999997</v>
      </c>
      <c r="AF117" s="11">
        <v>7.3548999999999998</v>
      </c>
      <c r="AG117" s="11">
        <v>8.1928000000000001E-2</v>
      </c>
      <c r="AH117" s="11">
        <v>2.3740500000000001E-2</v>
      </c>
      <c r="AI117" s="11">
        <v>0.31188499999999997</v>
      </c>
      <c r="AJ117" s="11">
        <v>0.190855</v>
      </c>
      <c r="AK117" s="11">
        <v>0.38636499999999996</v>
      </c>
      <c r="AL117" s="11">
        <v>16.292499999999997</v>
      </c>
      <c r="AM117" s="11">
        <v>3.3050499999999996</v>
      </c>
    </row>
    <row r="118" spans="1:39" s="1" customFormat="1" x14ac:dyDescent="0.2">
      <c r="A118" s="5">
        <v>43889</v>
      </c>
      <c r="B118" s="1" t="s">
        <v>210</v>
      </c>
      <c r="C118" s="1" t="s">
        <v>305</v>
      </c>
      <c r="D118" s="1">
        <v>46.55</v>
      </c>
      <c r="E118" s="2" t="s">
        <v>393</v>
      </c>
      <c r="F118" s="1" t="s">
        <v>416</v>
      </c>
      <c r="G118" s="1" t="s">
        <v>527</v>
      </c>
      <c r="H118" s="2" t="s">
        <v>319</v>
      </c>
      <c r="I118" s="1" t="s">
        <v>537</v>
      </c>
      <c r="J118" s="1" t="s">
        <v>544</v>
      </c>
      <c r="K118" s="1" t="s">
        <v>315</v>
      </c>
      <c r="L118" s="2" t="s">
        <v>550</v>
      </c>
      <c r="M118" s="11">
        <v>541376.5</v>
      </c>
      <c r="N118" s="11">
        <v>2.9792000000000001</v>
      </c>
      <c r="O118" s="11">
        <v>2.3275000000000001</v>
      </c>
      <c r="P118" s="11">
        <v>1.7223499999999998</v>
      </c>
      <c r="Q118" s="11">
        <v>21.413</v>
      </c>
      <c r="R118" s="11">
        <v>7401.45</v>
      </c>
      <c r="S118" s="11">
        <v>43.756999999999998</v>
      </c>
      <c r="T118" s="11">
        <v>1303.3999999999999</v>
      </c>
      <c r="U118" s="11">
        <v>39.567499999999995</v>
      </c>
      <c r="V118" s="11">
        <v>0.35377999999999998</v>
      </c>
      <c r="W118" s="11">
        <v>0.17595899999999998</v>
      </c>
      <c r="X118" s="11">
        <v>1522.1849999999999</v>
      </c>
      <c r="Y118" s="11">
        <v>12.61505</v>
      </c>
      <c r="Z118" s="11">
        <v>0.26067999999999997</v>
      </c>
      <c r="AA118" s="11">
        <v>37.705500000000001</v>
      </c>
      <c r="AB118" s="11">
        <v>0.20482</v>
      </c>
      <c r="AC118" s="11">
        <v>3.8636499999999997E-2</v>
      </c>
      <c r="AD118" s="11">
        <v>8.7689726249999995E-3</v>
      </c>
      <c r="AE118" s="11">
        <v>0.19550999999999999</v>
      </c>
      <c r="AF118" s="11">
        <v>32.119499999999995</v>
      </c>
      <c r="AG118" s="11">
        <v>0.11637499999999999</v>
      </c>
      <c r="AH118" s="11">
        <v>3.5843499999999993E-2</v>
      </c>
      <c r="AI118" s="11">
        <v>3.3050499999999996</v>
      </c>
      <c r="AJ118" s="11">
        <v>0.153615</v>
      </c>
      <c r="AK118" s="11">
        <v>2.3275000000000001E-2</v>
      </c>
      <c r="AL118" s="11">
        <v>24.206</v>
      </c>
      <c r="AM118" s="11">
        <v>8.6117499999999989</v>
      </c>
    </row>
    <row r="119" spans="1:39" s="1" customFormat="1" x14ac:dyDescent="0.2">
      <c r="A119" s="5">
        <v>43889</v>
      </c>
      <c r="B119" s="1" t="s">
        <v>211</v>
      </c>
      <c r="C119" s="1" t="s">
        <v>305</v>
      </c>
      <c r="D119" s="1">
        <v>46.55</v>
      </c>
      <c r="E119" s="2" t="s">
        <v>393</v>
      </c>
      <c r="F119" s="1" t="s">
        <v>416</v>
      </c>
      <c r="G119" s="1" t="s">
        <v>527</v>
      </c>
      <c r="H119" s="2" t="s">
        <v>319</v>
      </c>
      <c r="I119" s="1" t="s">
        <v>538</v>
      </c>
      <c r="J119" s="1" t="s">
        <v>544</v>
      </c>
      <c r="K119" s="1" t="s">
        <v>351</v>
      </c>
      <c r="L119" s="2"/>
      <c r="M119" s="11">
        <v>510187.99999999994</v>
      </c>
      <c r="N119" s="11">
        <v>4.2298821249999993E-2</v>
      </c>
      <c r="O119" s="11">
        <v>1.22892</v>
      </c>
      <c r="P119" s="11">
        <v>0.33981499999999998</v>
      </c>
      <c r="Q119" s="11">
        <v>6.3308</v>
      </c>
      <c r="R119" s="11">
        <v>2923.3399999999997</v>
      </c>
      <c r="S119" s="11">
        <v>19.550999999999998</v>
      </c>
      <c r="T119" s="11">
        <v>274.64499999999998</v>
      </c>
      <c r="U119" s="11">
        <v>11.637499999999999</v>
      </c>
      <c r="V119" s="11">
        <v>0.12102999999999998</v>
      </c>
      <c r="W119" s="11">
        <v>0.79135</v>
      </c>
      <c r="X119" s="11">
        <v>104.7375</v>
      </c>
      <c r="Y119" s="11">
        <v>16.292499999999997</v>
      </c>
      <c r="Z119" s="11">
        <v>4.3756999999999997E-2</v>
      </c>
      <c r="AA119" s="11">
        <v>3.84075E-3</v>
      </c>
      <c r="AB119" s="11">
        <v>6.0049499999999992E-2</v>
      </c>
      <c r="AC119" s="11">
        <v>4.841199999999999E-2</v>
      </c>
      <c r="AD119" s="11">
        <v>0.1093925</v>
      </c>
      <c r="AE119" s="11">
        <v>6.9824999999999998E-2</v>
      </c>
      <c r="AF119" s="11">
        <v>0.69359499999999996</v>
      </c>
      <c r="AG119" s="11">
        <v>2.0482E-2</v>
      </c>
      <c r="AH119" s="11">
        <v>1.0241E-2</v>
      </c>
      <c r="AI119" s="11">
        <v>5.5859999999999993E-2</v>
      </c>
      <c r="AJ119" s="11">
        <v>0.15826999999999999</v>
      </c>
      <c r="AK119" s="11">
        <v>2.7464499999999999E-2</v>
      </c>
      <c r="AL119" s="11">
        <v>4.1429499999999999</v>
      </c>
      <c r="AM119" s="11">
        <v>1.3546050000000001</v>
      </c>
    </row>
    <row r="120" spans="1:39" s="1" customFormat="1" x14ac:dyDescent="0.2">
      <c r="A120" s="5">
        <v>43889</v>
      </c>
      <c r="B120" s="1" t="s">
        <v>212</v>
      </c>
      <c r="C120" s="1" t="s">
        <v>305</v>
      </c>
      <c r="D120" s="1">
        <v>46.55</v>
      </c>
      <c r="E120" s="2" t="s">
        <v>393</v>
      </c>
      <c r="F120" s="1" t="s">
        <v>416</v>
      </c>
      <c r="G120" s="1" t="s">
        <v>527</v>
      </c>
      <c r="H120" s="2" t="s">
        <v>319</v>
      </c>
      <c r="I120" s="1" t="s">
        <v>537</v>
      </c>
      <c r="J120" s="1" t="s">
        <v>544</v>
      </c>
      <c r="L120" s="2" t="s">
        <v>552</v>
      </c>
      <c r="M120" s="11">
        <v>511118.99999999994</v>
      </c>
      <c r="N120" s="11">
        <v>1.3127099999999998</v>
      </c>
      <c r="O120" s="11">
        <v>1.8899299999999997</v>
      </c>
      <c r="P120" s="11">
        <v>0.88444999999999996</v>
      </c>
      <c r="Q120" s="11">
        <v>10.473749999999999</v>
      </c>
      <c r="R120" s="11">
        <v>1033.4099999999999</v>
      </c>
      <c r="S120" s="11">
        <v>39.101999999999997</v>
      </c>
      <c r="T120" s="11">
        <v>4748.0999999999995</v>
      </c>
      <c r="U120" s="11">
        <v>814.625</v>
      </c>
      <c r="V120" s="11">
        <v>0.10753049999999999</v>
      </c>
      <c r="W120" s="11">
        <v>0.16618349999999998</v>
      </c>
      <c r="X120" s="11">
        <v>349.125</v>
      </c>
      <c r="Y120" s="11">
        <v>18.8993</v>
      </c>
      <c r="Z120" s="11">
        <v>0.10287549999999999</v>
      </c>
      <c r="AA120" s="11">
        <v>11.358199999999998</v>
      </c>
      <c r="AB120" s="11">
        <v>11.637499999999999</v>
      </c>
      <c r="AC120" s="11">
        <v>0.21412999999999999</v>
      </c>
      <c r="AD120" s="11">
        <v>0.60980500000000004</v>
      </c>
      <c r="AE120" s="11">
        <v>0.30257499999999998</v>
      </c>
      <c r="AF120" s="11">
        <v>9.4961999999999982</v>
      </c>
      <c r="AG120" s="11">
        <v>7.8669500000000003E-2</v>
      </c>
      <c r="AH120" s="11">
        <v>2.3740500000000001E-2</v>
      </c>
      <c r="AI120" s="11">
        <v>0.20947499999999997</v>
      </c>
      <c r="AJ120" s="11">
        <v>0.172235</v>
      </c>
      <c r="AK120" s="11">
        <v>0.358435</v>
      </c>
      <c r="AL120" s="11">
        <v>37.705500000000001</v>
      </c>
      <c r="AM120" s="11">
        <v>6.6566499999999991</v>
      </c>
    </row>
    <row r="121" spans="1:39" s="1" customFormat="1" x14ac:dyDescent="0.2">
      <c r="A121" s="5">
        <v>43889</v>
      </c>
      <c r="B121" s="1" t="s">
        <v>213</v>
      </c>
      <c r="C121" s="1" t="s">
        <v>305</v>
      </c>
      <c r="D121" s="1">
        <v>46.55</v>
      </c>
      <c r="E121" s="2" t="s">
        <v>393</v>
      </c>
      <c r="F121" s="1" t="s">
        <v>416</v>
      </c>
      <c r="G121" s="1" t="s">
        <v>527</v>
      </c>
      <c r="H121" s="2" t="s">
        <v>319</v>
      </c>
      <c r="I121" s="1" t="s">
        <v>537</v>
      </c>
      <c r="J121" s="1" t="s">
        <v>543</v>
      </c>
      <c r="K121" s="1" t="s">
        <v>315</v>
      </c>
      <c r="L121" s="2" t="s">
        <v>552</v>
      </c>
      <c r="M121" s="11">
        <v>521825.49999999994</v>
      </c>
      <c r="N121" s="11">
        <v>11.032349999999999</v>
      </c>
      <c r="O121" s="11">
        <v>3.6774499999999999</v>
      </c>
      <c r="P121" s="11">
        <v>1.7223499999999998</v>
      </c>
      <c r="Q121" s="11">
        <v>60.049499999999995</v>
      </c>
      <c r="R121" s="11">
        <v>4748.0999999999995</v>
      </c>
      <c r="S121" s="11">
        <v>141.04649999999998</v>
      </c>
      <c r="T121" s="11">
        <v>1061.3399999999999</v>
      </c>
      <c r="U121" s="11">
        <v>44.222499999999997</v>
      </c>
      <c r="V121" s="11">
        <v>0.43757000000000001</v>
      </c>
      <c r="W121" s="11">
        <v>0.18433799999999997</v>
      </c>
      <c r="X121" s="11">
        <v>768.07499999999993</v>
      </c>
      <c r="Y121" s="11">
        <v>19.597549999999998</v>
      </c>
      <c r="Z121" s="11">
        <v>0.13592599999999999</v>
      </c>
      <c r="AA121" s="11">
        <v>6.2377000000000002</v>
      </c>
      <c r="AB121" s="11">
        <v>0.30723</v>
      </c>
      <c r="AC121" s="11">
        <v>6.7031999999999994E-2</v>
      </c>
      <c r="AD121" s="11">
        <v>0.17688999999999999</v>
      </c>
      <c r="AE121" s="11">
        <v>0.80996999999999986</v>
      </c>
      <c r="AF121" s="11">
        <v>10.054799999999998</v>
      </c>
      <c r="AG121" s="11">
        <v>0.55859999999999999</v>
      </c>
      <c r="AH121" s="11">
        <v>1.7195802749999998E-3</v>
      </c>
      <c r="AI121" s="11">
        <v>1.4201474E-3</v>
      </c>
      <c r="AJ121" s="11">
        <v>0.20947499999999997</v>
      </c>
      <c r="AK121" s="11">
        <v>0.14104649999999999</v>
      </c>
      <c r="AL121" s="11">
        <v>139.64999999999998</v>
      </c>
      <c r="AM121" s="11">
        <v>31.188500000000001</v>
      </c>
    </row>
    <row r="122" spans="1:39" s="1" customFormat="1" x14ac:dyDescent="0.2">
      <c r="A122" s="5">
        <v>43889</v>
      </c>
      <c r="B122" s="1" t="s">
        <v>215</v>
      </c>
      <c r="C122" s="1" t="s">
        <v>305</v>
      </c>
      <c r="D122" s="1">
        <v>46.55</v>
      </c>
      <c r="E122" s="2" t="s">
        <v>392</v>
      </c>
      <c r="F122" s="1" t="s">
        <v>416</v>
      </c>
      <c r="G122" s="1" t="s">
        <v>527</v>
      </c>
      <c r="H122" s="2" t="s">
        <v>313</v>
      </c>
      <c r="I122" s="1" t="s">
        <v>537</v>
      </c>
      <c r="J122" s="1" t="s">
        <v>544</v>
      </c>
      <c r="L122" s="2"/>
      <c r="M122" s="11">
        <v>525549.5</v>
      </c>
      <c r="N122" s="11">
        <v>2.5602499999999999</v>
      </c>
      <c r="O122" s="11">
        <v>1.1544399999999999</v>
      </c>
      <c r="P122" s="11">
        <v>2.2343999999999999</v>
      </c>
      <c r="Q122" s="11">
        <v>8.9450479999999999E-2</v>
      </c>
      <c r="R122" s="11">
        <v>182.476</v>
      </c>
      <c r="S122" s="11">
        <v>172.23499999999999</v>
      </c>
      <c r="T122" s="11">
        <v>186.2</v>
      </c>
      <c r="U122" s="11">
        <v>27.464499999999997</v>
      </c>
      <c r="V122" s="11">
        <v>0.15826999999999999</v>
      </c>
      <c r="W122" s="11">
        <v>0.20714749999999998</v>
      </c>
      <c r="X122" s="11">
        <v>437.57</v>
      </c>
      <c r="Y122" s="11">
        <v>26.998999999999995</v>
      </c>
      <c r="Z122" s="11">
        <v>3.3653322499999998E-3</v>
      </c>
      <c r="AA122" s="11">
        <v>0.33515999999999996</v>
      </c>
      <c r="AB122" s="11">
        <v>3.1188499999999997E-2</v>
      </c>
      <c r="AC122" s="11">
        <v>3.3050499999999997E-2</v>
      </c>
      <c r="AD122" s="11">
        <v>0.16757999999999998</v>
      </c>
      <c r="AE122" s="11">
        <v>6.2376999999999995E-2</v>
      </c>
      <c r="AF122" s="11">
        <v>1.4244299999999999</v>
      </c>
      <c r="AG122" s="11">
        <v>0.26067999999999997</v>
      </c>
      <c r="AH122" s="11">
        <v>2.2809499999999996E-2</v>
      </c>
      <c r="AI122" s="11">
        <v>0.13499499999999998</v>
      </c>
      <c r="AJ122" s="11">
        <v>0.34912499999999996</v>
      </c>
      <c r="AK122" s="11">
        <v>2.2809499999999996E-2</v>
      </c>
      <c r="AL122" s="11">
        <v>5.2601499999999994</v>
      </c>
      <c r="AM122" s="11">
        <v>0.67031999999999992</v>
      </c>
    </row>
    <row r="123" spans="1:39" s="1" customFormat="1" x14ac:dyDescent="0.2">
      <c r="A123" s="5">
        <v>43889</v>
      </c>
      <c r="B123" s="1" t="s">
        <v>216</v>
      </c>
      <c r="C123" s="1" t="s">
        <v>305</v>
      </c>
      <c r="D123" s="1">
        <v>46.55</v>
      </c>
      <c r="E123" s="2" t="s">
        <v>392</v>
      </c>
      <c r="F123" s="1" t="s">
        <v>416</v>
      </c>
      <c r="G123" s="1" t="s">
        <v>527</v>
      </c>
      <c r="H123" s="2" t="s">
        <v>309</v>
      </c>
      <c r="I123" s="1" t="s">
        <v>539</v>
      </c>
      <c r="J123" s="1" t="s">
        <v>542</v>
      </c>
      <c r="L123" s="2" t="s">
        <v>562</v>
      </c>
      <c r="M123" s="11">
        <v>515308.49999999994</v>
      </c>
      <c r="N123" s="11">
        <v>209.47499999999999</v>
      </c>
      <c r="O123" s="11">
        <v>18.62</v>
      </c>
      <c r="P123" s="11">
        <v>3.8170999999999999</v>
      </c>
      <c r="Q123" s="11">
        <v>27.929999999999996</v>
      </c>
      <c r="R123" s="11">
        <v>162.45949999999999</v>
      </c>
      <c r="S123" s="11">
        <v>69.824999999999989</v>
      </c>
      <c r="T123" s="11">
        <v>651.69999999999993</v>
      </c>
      <c r="U123" s="11">
        <v>3.6938588750000001E-2</v>
      </c>
      <c r="V123" s="11">
        <v>1.10789</v>
      </c>
      <c r="W123" s="11">
        <v>0.31653999999999999</v>
      </c>
      <c r="X123" s="11">
        <v>111.25449999999999</v>
      </c>
      <c r="Y123" s="11">
        <v>38.683049999999994</v>
      </c>
      <c r="Z123" s="11">
        <v>0.13499499999999998</v>
      </c>
      <c r="AA123" s="11">
        <v>2.0947499999999999</v>
      </c>
      <c r="AB123" s="11">
        <v>4.1429499999999994E-2</v>
      </c>
      <c r="AC123" s="11">
        <v>4.6550000000000001E-2</v>
      </c>
      <c r="AD123" s="11">
        <v>0.13685699999999998</v>
      </c>
      <c r="AE123" s="11">
        <v>0.26067999999999997</v>
      </c>
      <c r="AF123" s="11">
        <v>10.6134</v>
      </c>
      <c r="AG123" s="11">
        <v>6.9824999999999998E-2</v>
      </c>
      <c r="AH123" s="11">
        <v>2.8860999999999998E-2</v>
      </c>
      <c r="AI123" s="11">
        <v>1.3964999999999999</v>
      </c>
      <c r="AJ123" s="11">
        <v>0.20016499999999998</v>
      </c>
      <c r="AK123" s="11">
        <v>0.17968300000000001</v>
      </c>
      <c r="AL123" s="11">
        <v>11.125449999999999</v>
      </c>
      <c r="AM123" s="11">
        <v>4.1894999999999998</v>
      </c>
    </row>
    <row r="124" spans="1:39" s="1" customFormat="1" x14ac:dyDescent="0.2">
      <c r="A124" s="5">
        <v>43889</v>
      </c>
      <c r="B124" s="1" t="s">
        <v>217</v>
      </c>
      <c r="C124" s="1" t="s">
        <v>305</v>
      </c>
      <c r="D124" s="1">
        <v>46.55</v>
      </c>
      <c r="E124" s="2" t="s">
        <v>392</v>
      </c>
      <c r="F124" s="1" t="s">
        <v>416</v>
      </c>
      <c r="G124" s="1" t="s">
        <v>527</v>
      </c>
      <c r="H124" s="2" t="s">
        <v>309</v>
      </c>
      <c r="I124" s="1" t="s">
        <v>537</v>
      </c>
      <c r="J124" s="1" t="s">
        <v>542</v>
      </c>
      <c r="L124" s="2" t="s">
        <v>562</v>
      </c>
      <c r="M124" s="11">
        <v>522756.49999999994</v>
      </c>
      <c r="N124" s="11">
        <v>2.6067999999999998</v>
      </c>
      <c r="O124" s="11">
        <v>1.308055</v>
      </c>
      <c r="P124" s="11">
        <v>1.5827</v>
      </c>
      <c r="Q124" s="11">
        <v>35.378</v>
      </c>
      <c r="R124" s="11">
        <v>404.98499999999996</v>
      </c>
      <c r="S124" s="11">
        <v>93.1</v>
      </c>
      <c r="T124" s="11">
        <v>1815.4499999999998</v>
      </c>
      <c r="U124" s="11">
        <v>3.6938588750000001E-2</v>
      </c>
      <c r="V124" s="11">
        <v>5.6325499999999994E-2</v>
      </c>
      <c r="W124" s="11">
        <v>0.2118025</v>
      </c>
      <c r="X124" s="11">
        <v>1103.2349999999999</v>
      </c>
      <c r="Y124" s="11">
        <v>28.209299999999999</v>
      </c>
      <c r="Z124" s="11">
        <v>0.26067999999999997</v>
      </c>
      <c r="AA124" s="11">
        <v>6.5170000000000003</v>
      </c>
      <c r="AB124" s="11">
        <v>6.2376999999999995E-2</v>
      </c>
      <c r="AC124" s="11">
        <v>3.2584999999999996E-2</v>
      </c>
      <c r="AD124" s="11">
        <v>9.7754999999999995E-2</v>
      </c>
      <c r="AE124" s="11">
        <v>9.2634499999999995E-2</v>
      </c>
      <c r="AF124" s="11">
        <v>7.8669500000000001</v>
      </c>
      <c r="AG124" s="11">
        <v>0.60514999999999997</v>
      </c>
      <c r="AH124" s="11">
        <v>0.12568499999999999</v>
      </c>
      <c r="AI124" s="11">
        <v>0.60514999999999997</v>
      </c>
      <c r="AJ124" s="11">
        <v>4.4629648750000001E-2</v>
      </c>
      <c r="AK124" s="11">
        <v>9.3100000000000006E-3</v>
      </c>
      <c r="AL124" s="11">
        <v>10.241</v>
      </c>
      <c r="AM124" s="11">
        <v>2.8395499999999996</v>
      </c>
    </row>
    <row r="125" spans="1:39" s="1" customFormat="1" x14ac:dyDescent="0.2">
      <c r="A125" s="5">
        <v>43889</v>
      </c>
      <c r="B125" s="1" t="s">
        <v>218</v>
      </c>
      <c r="C125" s="1" t="s">
        <v>305</v>
      </c>
      <c r="D125" s="1">
        <v>46.55</v>
      </c>
      <c r="E125" s="2" t="s">
        <v>392</v>
      </c>
      <c r="F125" s="1" t="s">
        <v>416</v>
      </c>
      <c r="G125" s="1" t="s">
        <v>527</v>
      </c>
      <c r="H125" s="2" t="s">
        <v>309</v>
      </c>
      <c r="I125" s="1" t="s">
        <v>538</v>
      </c>
      <c r="J125" s="1" t="s">
        <v>543</v>
      </c>
      <c r="L125" s="2" t="s">
        <v>563</v>
      </c>
      <c r="M125" s="11">
        <v>521359.99999999994</v>
      </c>
      <c r="N125" s="11">
        <v>199.23400000000001</v>
      </c>
      <c r="O125" s="11">
        <v>9.4496500000000001</v>
      </c>
      <c r="P125" s="11">
        <v>1.5361499999999999</v>
      </c>
      <c r="Q125" s="11">
        <v>28.395499999999998</v>
      </c>
      <c r="R125" s="11">
        <v>125.685</v>
      </c>
      <c r="S125" s="11">
        <v>78.203999999999994</v>
      </c>
      <c r="T125" s="11">
        <v>293.26499999999999</v>
      </c>
      <c r="U125" s="11">
        <v>27.929999999999996</v>
      </c>
      <c r="V125" s="11">
        <v>1.687041825E-3</v>
      </c>
      <c r="W125" s="11">
        <v>0.313747</v>
      </c>
      <c r="X125" s="11">
        <v>66.566499999999991</v>
      </c>
      <c r="Y125" s="11">
        <v>45.479349999999997</v>
      </c>
      <c r="Z125" s="11">
        <v>0.12102999999999998</v>
      </c>
      <c r="AA125" s="11">
        <v>0.600495</v>
      </c>
      <c r="AB125" s="11">
        <v>3.3981499999999998E-2</v>
      </c>
      <c r="AC125" s="11">
        <v>5.1205000000000001E-2</v>
      </c>
      <c r="AD125" s="11">
        <v>0.11637499999999999</v>
      </c>
      <c r="AE125" s="11">
        <v>0.17688999999999999</v>
      </c>
      <c r="AF125" s="11">
        <v>12.61505</v>
      </c>
      <c r="AG125" s="11">
        <v>5.2601499999999995E-2</v>
      </c>
      <c r="AH125" s="11">
        <v>1.7195802749999998E-3</v>
      </c>
      <c r="AI125" s="11">
        <v>8.9841500000000005E-2</v>
      </c>
      <c r="AJ125" s="11">
        <v>4.4629648750000001E-2</v>
      </c>
      <c r="AK125" s="11">
        <v>4.5153499999999999E-2</v>
      </c>
      <c r="AL125" s="11">
        <v>8.3800000000000003E-3</v>
      </c>
      <c r="AM125" s="11">
        <v>2.1459549999999998</v>
      </c>
    </row>
    <row r="126" spans="1:39" s="1" customFormat="1" x14ac:dyDescent="0.2">
      <c r="A126" s="5">
        <v>43889</v>
      </c>
      <c r="B126" s="1" t="s">
        <v>219</v>
      </c>
      <c r="C126" s="1" t="s">
        <v>305</v>
      </c>
      <c r="D126" s="1">
        <v>46.55</v>
      </c>
      <c r="E126" s="2" t="s">
        <v>392</v>
      </c>
      <c r="F126" s="1" t="s">
        <v>416</v>
      </c>
      <c r="G126" s="1" t="s">
        <v>527</v>
      </c>
      <c r="H126" s="2" t="s">
        <v>317</v>
      </c>
      <c r="I126" s="1" t="s">
        <v>539</v>
      </c>
      <c r="J126" s="1" t="s">
        <v>542</v>
      </c>
      <c r="K126" s="1" t="s">
        <v>337</v>
      </c>
      <c r="L126" s="2" t="s">
        <v>322</v>
      </c>
      <c r="M126" s="11">
        <v>526015</v>
      </c>
      <c r="N126" s="11">
        <v>3.95675</v>
      </c>
      <c r="O126" s="11">
        <v>6.4704500000000005</v>
      </c>
      <c r="P126" s="11">
        <v>1.1172</v>
      </c>
      <c r="Q126" s="11">
        <v>65.635499999999993</v>
      </c>
      <c r="R126" s="11">
        <v>605.15</v>
      </c>
      <c r="S126" s="11">
        <v>97.28949999999999</v>
      </c>
      <c r="T126" s="11">
        <v>1582.6999999999998</v>
      </c>
      <c r="U126" s="11">
        <v>69.824999999999989</v>
      </c>
      <c r="V126" s="11">
        <v>0.24671499999999999</v>
      </c>
      <c r="W126" s="11">
        <v>0.17270050000000001</v>
      </c>
      <c r="X126" s="11">
        <v>335.15999999999997</v>
      </c>
      <c r="Y126" s="11">
        <v>23.554299999999998</v>
      </c>
      <c r="Z126" s="11">
        <v>0.80531499999999989</v>
      </c>
      <c r="AA126" s="11">
        <v>13.034000000000001</v>
      </c>
      <c r="AB126" s="11">
        <v>1.2568499999999998</v>
      </c>
      <c r="AC126" s="11">
        <v>1.0641213625E-3</v>
      </c>
      <c r="AD126" s="11">
        <v>0.55394500000000002</v>
      </c>
      <c r="AE126" s="11">
        <v>7.58765</v>
      </c>
      <c r="AF126" s="11">
        <v>11.637499999999999</v>
      </c>
      <c r="AG126" s="11">
        <v>14.430499999999999</v>
      </c>
      <c r="AH126" s="11">
        <v>4.2360499999999995E-2</v>
      </c>
      <c r="AI126" s="11">
        <v>0.28395500000000001</v>
      </c>
      <c r="AJ126" s="11">
        <v>0.10706499999999999</v>
      </c>
      <c r="AK126" s="11">
        <v>0.43291499999999994</v>
      </c>
      <c r="AL126" s="11">
        <v>29.326499999999999</v>
      </c>
      <c r="AM126" s="11">
        <v>6.7497499999999988</v>
      </c>
    </row>
    <row r="127" spans="1:39" s="1" customFormat="1" x14ac:dyDescent="0.2">
      <c r="A127" s="5">
        <v>43889</v>
      </c>
      <c r="B127" s="1" t="s">
        <v>220</v>
      </c>
      <c r="C127" s="1" t="s">
        <v>305</v>
      </c>
      <c r="D127" s="1">
        <v>46.55</v>
      </c>
      <c r="E127" s="2" t="s">
        <v>392</v>
      </c>
      <c r="F127" s="1" t="s">
        <v>416</v>
      </c>
      <c r="G127" s="1" t="s">
        <v>527</v>
      </c>
      <c r="H127" s="2" t="s">
        <v>317</v>
      </c>
      <c r="I127" s="1" t="s">
        <v>539</v>
      </c>
      <c r="J127" s="1" t="s">
        <v>542</v>
      </c>
      <c r="K127" s="1" t="s">
        <v>337</v>
      </c>
      <c r="L127" s="2" t="s">
        <v>322</v>
      </c>
      <c r="M127" s="11">
        <v>526946</v>
      </c>
      <c r="N127" s="11">
        <v>1.6990749999999999</v>
      </c>
      <c r="O127" s="11">
        <v>2.0575100000000002</v>
      </c>
      <c r="P127" s="11">
        <v>0.97755000000000003</v>
      </c>
      <c r="Q127" s="11">
        <v>7.4014499999999996</v>
      </c>
      <c r="R127" s="11">
        <v>449.673</v>
      </c>
      <c r="S127" s="11">
        <v>148.49449999999999</v>
      </c>
      <c r="T127" s="11">
        <v>2262.33</v>
      </c>
      <c r="U127" s="11">
        <v>36.308999999999997</v>
      </c>
      <c r="V127" s="11">
        <v>0.110789</v>
      </c>
      <c r="W127" s="11">
        <v>0.25649050000000001</v>
      </c>
      <c r="X127" s="11">
        <v>656.3549999999999</v>
      </c>
      <c r="Y127" s="11">
        <v>37.565849999999998</v>
      </c>
      <c r="Z127" s="11">
        <v>7.2152499999999994E-2</v>
      </c>
      <c r="AA127" s="11">
        <v>9.4496500000000001</v>
      </c>
      <c r="AB127" s="11">
        <v>0.15826999999999999</v>
      </c>
      <c r="AC127" s="11">
        <v>1.0641213625E-3</v>
      </c>
      <c r="AD127" s="11">
        <v>8.7689726249999995E-3</v>
      </c>
      <c r="AE127" s="11">
        <v>2.6067999999999998</v>
      </c>
      <c r="AF127" s="11">
        <v>45.619</v>
      </c>
      <c r="AG127" s="11">
        <v>5.8187499999999996E-2</v>
      </c>
      <c r="AH127" s="11">
        <v>6.9824999999999998E-2</v>
      </c>
      <c r="AI127" s="11">
        <v>0.70755999999999997</v>
      </c>
      <c r="AJ127" s="11">
        <v>0.16292499999999999</v>
      </c>
      <c r="AK127" s="11">
        <v>3.7838167499999997E-4</v>
      </c>
      <c r="AL127" s="11">
        <v>107.99599999999998</v>
      </c>
      <c r="AM127" s="11">
        <v>9.1703499999999991</v>
      </c>
    </row>
    <row r="128" spans="1:39" s="1" customFormat="1" x14ac:dyDescent="0.2">
      <c r="A128" s="5">
        <v>43889</v>
      </c>
      <c r="B128" s="1" t="s">
        <v>221</v>
      </c>
      <c r="C128" s="1" t="s">
        <v>305</v>
      </c>
      <c r="D128" s="1">
        <v>46.55</v>
      </c>
      <c r="E128" s="2" t="s">
        <v>392</v>
      </c>
      <c r="F128" s="1" t="s">
        <v>416</v>
      </c>
      <c r="G128" s="1" t="s">
        <v>527</v>
      </c>
      <c r="H128" s="2" t="s">
        <v>317</v>
      </c>
      <c r="I128" s="1" t="s">
        <v>539</v>
      </c>
      <c r="J128" s="1" t="s">
        <v>542</v>
      </c>
      <c r="K128" s="1" t="s">
        <v>337</v>
      </c>
      <c r="L128" s="2" t="s">
        <v>322</v>
      </c>
      <c r="M128" s="11">
        <v>546031.5</v>
      </c>
      <c r="N128" s="11">
        <v>3.1188500000000001</v>
      </c>
      <c r="O128" s="11">
        <v>1.568735</v>
      </c>
      <c r="P128" s="11">
        <v>1.3033999999999999</v>
      </c>
      <c r="Q128" s="11">
        <v>5.4463499999999998</v>
      </c>
      <c r="R128" s="11">
        <v>716.87</v>
      </c>
      <c r="S128" s="11">
        <v>80.997</v>
      </c>
      <c r="T128" s="11">
        <v>1112.5449999999998</v>
      </c>
      <c r="U128" s="11">
        <v>27.929999999999996</v>
      </c>
      <c r="V128" s="11">
        <v>7.3549000000000003E-2</v>
      </c>
      <c r="W128" s="11">
        <v>0.18154499999999998</v>
      </c>
      <c r="X128" s="11">
        <v>1275.4699999999998</v>
      </c>
      <c r="Y128" s="11">
        <v>25.137</v>
      </c>
      <c r="Z128" s="11">
        <v>0.11637499999999999</v>
      </c>
      <c r="AA128" s="11">
        <v>1.8154499999999998</v>
      </c>
      <c r="AB128" s="11">
        <v>8.0531499999999992E-2</v>
      </c>
      <c r="AC128" s="11">
        <v>3.9567499999999999E-2</v>
      </c>
      <c r="AD128" s="11">
        <v>0.11171999999999999</v>
      </c>
      <c r="AE128" s="11">
        <v>0.12335749999999999</v>
      </c>
      <c r="AF128" s="11">
        <v>7.1221499999999995</v>
      </c>
      <c r="AG128" s="11">
        <v>0.11637499999999999</v>
      </c>
      <c r="AH128" s="11">
        <v>2.7929999999999996E-2</v>
      </c>
      <c r="AI128" s="11">
        <v>0.47481000000000001</v>
      </c>
      <c r="AJ128" s="11">
        <v>4.4629648750000001E-2</v>
      </c>
      <c r="AK128" s="11">
        <v>1.0706499999999999E-2</v>
      </c>
      <c r="AL128" s="11">
        <v>13.964999999999998</v>
      </c>
      <c r="AM128" s="11">
        <v>2.4205999999999999</v>
      </c>
    </row>
    <row r="129" spans="1:39" s="1" customFormat="1" x14ac:dyDescent="0.2">
      <c r="A129" s="5">
        <v>44029</v>
      </c>
      <c r="B129" s="1" t="s">
        <v>273</v>
      </c>
      <c r="C129" s="1" t="s">
        <v>305</v>
      </c>
      <c r="D129" s="1">
        <v>46.55</v>
      </c>
      <c r="E129" s="1" t="s">
        <v>395</v>
      </c>
      <c r="F129" s="1" t="s">
        <v>417</v>
      </c>
      <c r="G129" s="1" t="s">
        <v>527</v>
      </c>
      <c r="H129" s="2" t="s">
        <v>319</v>
      </c>
      <c r="I129" s="1" t="s">
        <v>541</v>
      </c>
      <c r="J129" s="1" t="s">
        <v>544</v>
      </c>
      <c r="M129" s="11">
        <v>576754.5</v>
      </c>
      <c r="N129" s="11">
        <v>9.31</v>
      </c>
      <c r="O129" s="11">
        <v>1.1870249999999998</v>
      </c>
      <c r="P129" s="11">
        <v>0.237405</v>
      </c>
      <c r="Q129" s="11">
        <v>5.5394499999999995</v>
      </c>
      <c r="R129" s="11">
        <v>1252.1949999999999</v>
      </c>
      <c r="S129" s="11">
        <v>122.892</v>
      </c>
      <c r="T129" s="11">
        <v>297.92</v>
      </c>
      <c r="U129" s="11">
        <v>13.034000000000001</v>
      </c>
      <c r="V129" s="11">
        <v>4.3756999999999997E-2</v>
      </c>
      <c r="W129" s="11">
        <v>0.20854399999999998</v>
      </c>
      <c r="X129" s="11">
        <v>3.3981499999999998</v>
      </c>
      <c r="Y129" s="11">
        <v>31.188500000000001</v>
      </c>
      <c r="Z129" s="11">
        <v>3.4446999999999998E-2</v>
      </c>
      <c r="AA129" s="11">
        <v>1.2102999999999999</v>
      </c>
      <c r="AB129" s="11">
        <v>0.37240000000000001</v>
      </c>
      <c r="AC129" s="11">
        <v>0.16944199999999998</v>
      </c>
      <c r="AD129" s="11">
        <v>0.1959755</v>
      </c>
      <c r="AE129" s="11">
        <v>0.26998999999999995</v>
      </c>
      <c r="AF129" s="11">
        <v>5.5859999999999994</v>
      </c>
      <c r="AG129" s="11">
        <v>0.88444999999999996</v>
      </c>
      <c r="AH129" s="11">
        <v>1.5361499999999998E-2</v>
      </c>
      <c r="AI129" s="11">
        <v>8.7048499999999987E-2</v>
      </c>
      <c r="AJ129" s="11">
        <v>0.20947499999999997</v>
      </c>
      <c r="AK129" s="11">
        <v>0.12568499999999999</v>
      </c>
      <c r="AL129" s="11">
        <v>4.8411999999999997</v>
      </c>
      <c r="AM129" s="11">
        <v>2.5602499999999999</v>
      </c>
    </row>
    <row r="130" spans="1:39" s="1" customFormat="1" x14ac:dyDescent="0.2">
      <c r="A130" s="5">
        <v>44029</v>
      </c>
      <c r="B130" s="1" t="s">
        <v>274</v>
      </c>
      <c r="C130" s="1" t="s">
        <v>305</v>
      </c>
      <c r="D130" s="1">
        <v>46.55</v>
      </c>
      <c r="E130" s="1" t="s">
        <v>395</v>
      </c>
      <c r="F130" s="1" t="s">
        <v>417</v>
      </c>
      <c r="G130" s="1" t="s">
        <v>527</v>
      </c>
      <c r="H130" s="2" t="s">
        <v>319</v>
      </c>
      <c r="I130" s="1" t="s">
        <v>541</v>
      </c>
      <c r="J130" s="1" t="s">
        <v>544</v>
      </c>
      <c r="M130" s="11">
        <v>590719.5</v>
      </c>
      <c r="N130" s="11">
        <v>4.8411999999999997</v>
      </c>
      <c r="O130" s="11">
        <v>1.17306</v>
      </c>
      <c r="P130" s="11">
        <v>0.14430499999999999</v>
      </c>
      <c r="Q130" s="11">
        <v>15.361499999999999</v>
      </c>
      <c r="R130" s="11">
        <v>884.44999999999993</v>
      </c>
      <c r="S130" s="11">
        <v>171.304</v>
      </c>
      <c r="T130" s="11">
        <v>772.73</v>
      </c>
      <c r="U130" s="11">
        <v>42.360500000000002</v>
      </c>
      <c r="V130" s="11">
        <v>0.237405</v>
      </c>
      <c r="W130" s="11">
        <v>7.479421249999999E-3</v>
      </c>
      <c r="X130" s="11">
        <v>5.1670499999999997</v>
      </c>
      <c r="Y130" s="11">
        <v>31.886749999999999</v>
      </c>
      <c r="Z130" s="11">
        <v>7.7738500000000002E-2</v>
      </c>
      <c r="AA130" s="11">
        <v>0.9356549999999999</v>
      </c>
      <c r="AB130" s="11">
        <v>0.358435</v>
      </c>
      <c r="AC130" s="11">
        <v>0.13173650000000001</v>
      </c>
      <c r="AD130" s="11">
        <v>0.1862</v>
      </c>
      <c r="AE130" s="11">
        <v>0.54463499999999998</v>
      </c>
      <c r="AF130" s="11">
        <v>3.3515999999999995</v>
      </c>
      <c r="AG130" s="11">
        <v>1.9551000000000001</v>
      </c>
      <c r="AH130" s="11">
        <v>4.6550000000000001E-2</v>
      </c>
      <c r="AI130" s="11">
        <v>6.8893999999999997E-2</v>
      </c>
      <c r="AJ130" s="11">
        <v>0.21226799999999998</v>
      </c>
      <c r="AK130" s="11">
        <v>2.9791999999999999E-2</v>
      </c>
      <c r="AL130" s="11">
        <v>20.016499999999997</v>
      </c>
      <c r="AM130" s="11">
        <v>2.3275000000000001</v>
      </c>
    </row>
    <row r="131" spans="1:39" s="1" customFormat="1" x14ac:dyDescent="0.2">
      <c r="A131" s="5">
        <v>44029</v>
      </c>
      <c r="B131" s="1" t="s">
        <v>275</v>
      </c>
      <c r="C131" s="1" t="s">
        <v>305</v>
      </c>
      <c r="D131" s="1">
        <v>46.55</v>
      </c>
      <c r="E131" s="1" t="s">
        <v>395</v>
      </c>
      <c r="F131" s="1" t="s">
        <v>417</v>
      </c>
      <c r="G131" s="1" t="s">
        <v>527</v>
      </c>
      <c r="H131" s="2" t="s">
        <v>319</v>
      </c>
      <c r="I131" s="1" t="s">
        <v>537</v>
      </c>
      <c r="J131" s="1" t="s">
        <v>544</v>
      </c>
      <c r="M131" s="11">
        <v>653562</v>
      </c>
      <c r="N131" s="11">
        <v>3.3981499999999998</v>
      </c>
      <c r="O131" s="11">
        <v>1.4011549999999999</v>
      </c>
      <c r="P131" s="11">
        <v>0.57721999999999996</v>
      </c>
      <c r="Q131" s="11">
        <v>4.8411999999999997</v>
      </c>
      <c r="R131" s="11">
        <v>2681.2799999999997</v>
      </c>
      <c r="S131" s="11">
        <v>60.515000000000001</v>
      </c>
      <c r="T131" s="11">
        <v>47.9465</v>
      </c>
      <c r="U131" s="11">
        <v>6.5170000000000003</v>
      </c>
      <c r="V131" s="11">
        <v>5.3997999999999997E-2</v>
      </c>
      <c r="W131" s="11">
        <v>0.2099405</v>
      </c>
      <c r="X131" s="11">
        <v>13.173649999999999</v>
      </c>
      <c r="Y131" s="11">
        <v>33.329799999999999</v>
      </c>
      <c r="Z131" s="11">
        <v>0.21412999999999999</v>
      </c>
      <c r="AA131" s="11">
        <v>0.19550999999999999</v>
      </c>
      <c r="AB131" s="11">
        <v>1.7689E-2</v>
      </c>
      <c r="AC131" s="11">
        <v>1.1172E-2</v>
      </c>
      <c r="AD131" s="11">
        <v>0.1862</v>
      </c>
      <c r="AE131" s="11">
        <v>0.13499499999999998</v>
      </c>
      <c r="AF131" s="11">
        <v>0.31653999999999999</v>
      </c>
      <c r="AG131" s="11">
        <v>2.1878500000000001</v>
      </c>
      <c r="AH131" s="11">
        <v>2.2343999999999999E-2</v>
      </c>
      <c r="AI131" s="11">
        <v>9.3100000000000006E-3</v>
      </c>
      <c r="AJ131" s="11">
        <v>0.237405</v>
      </c>
      <c r="AK131" s="11">
        <v>9.3565499999999996E-2</v>
      </c>
      <c r="AL131" s="11">
        <v>3.0257499999999999</v>
      </c>
      <c r="AM131" s="11">
        <v>1.1999659E-3</v>
      </c>
    </row>
    <row r="132" spans="1:39" s="1" customFormat="1" x14ac:dyDescent="0.2">
      <c r="A132" s="5">
        <v>44029</v>
      </c>
      <c r="B132" s="1" t="s">
        <v>300</v>
      </c>
      <c r="C132" s="1" t="s">
        <v>305</v>
      </c>
      <c r="D132" s="1">
        <v>46.55</v>
      </c>
      <c r="E132" s="1" t="s">
        <v>395</v>
      </c>
      <c r="F132" s="1" t="s">
        <v>417</v>
      </c>
      <c r="G132" s="1" t="s">
        <v>527</v>
      </c>
      <c r="H132" s="2" t="s">
        <v>319</v>
      </c>
      <c r="I132" s="1" t="s">
        <v>537</v>
      </c>
      <c r="J132" s="1" t="s">
        <v>544</v>
      </c>
      <c r="M132" s="11">
        <v>668458</v>
      </c>
      <c r="N132" s="11">
        <v>7.9135</v>
      </c>
      <c r="O132" s="11">
        <v>1.3173649999999999</v>
      </c>
      <c r="P132" s="11">
        <v>0.42825999999999997</v>
      </c>
      <c r="Q132" s="11">
        <v>3.8170999999999999</v>
      </c>
      <c r="R132" s="11">
        <v>2257.6749999999997</v>
      </c>
      <c r="S132" s="11">
        <v>242.06</v>
      </c>
      <c r="T132" s="11">
        <v>595.84</v>
      </c>
      <c r="U132" s="11">
        <v>20.016499999999997</v>
      </c>
      <c r="V132" s="11">
        <v>9.7754999999999995E-2</v>
      </c>
      <c r="W132" s="11">
        <v>0.180614</v>
      </c>
      <c r="X132" s="11">
        <v>75.411000000000001</v>
      </c>
      <c r="Y132" s="11">
        <v>23.274999999999999</v>
      </c>
      <c r="Z132" s="11">
        <v>0.40964</v>
      </c>
      <c r="AA132" s="11">
        <v>0.43291499999999994</v>
      </c>
      <c r="AB132" s="11">
        <v>3.0722999999999997E-2</v>
      </c>
      <c r="AC132" s="11">
        <v>3.8636499999999997E-2</v>
      </c>
      <c r="AD132" s="11">
        <v>0.10520299999999999</v>
      </c>
      <c r="AE132" s="11">
        <v>0.20016499999999998</v>
      </c>
      <c r="AF132" s="11">
        <v>1.2847799999999998</v>
      </c>
      <c r="AG132" s="11">
        <v>1.2102999999999999</v>
      </c>
      <c r="AH132" s="11">
        <v>1.3965E-3</v>
      </c>
      <c r="AI132" s="11">
        <v>6.0049499999999992E-2</v>
      </c>
      <c r="AJ132" s="11">
        <v>0.20482</v>
      </c>
      <c r="AK132" s="11">
        <v>5.3532499999999997E-2</v>
      </c>
      <c r="AL132" s="11">
        <v>4.5153499999999998</v>
      </c>
      <c r="AM132" s="11">
        <v>0.75876499999999991</v>
      </c>
    </row>
    <row r="133" spans="1:39" s="1" customFormat="1" x14ac:dyDescent="0.2">
      <c r="A133" s="5">
        <v>44029</v>
      </c>
      <c r="B133" s="1" t="s">
        <v>276</v>
      </c>
      <c r="C133" s="1" t="s">
        <v>305</v>
      </c>
      <c r="D133" s="1">
        <v>46.55</v>
      </c>
      <c r="E133" s="1" t="s">
        <v>395</v>
      </c>
      <c r="F133" s="1" t="s">
        <v>417</v>
      </c>
      <c r="G133" s="1" t="s">
        <v>527</v>
      </c>
      <c r="H133" s="2" t="s">
        <v>319</v>
      </c>
      <c r="I133" s="1" t="s">
        <v>537</v>
      </c>
      <c r="J133" s="1" t="s">
        <v>544</v>
      </c>
      <c r="M133" s="11">
        <v>642855.5</v>
      </c>
      <c r="N133" s="11">
        <v>7.9135</v>
      </c>
      <c r="O133" s="11">
        <v>1.4011549999999999</v>
      </c>
      <c r="P133" s="11">
        <v>0.44222499999999998</v>
      </c>
      <c r="Q133" s="11">
        <v>2.7929999999999997</v>
      </c>
      <c r="R133" s="11">
        <v>1838.7249999999999</v>
      </c>
      <c r="S133" s="11">
        <v>80.531499999999994</v>
      </c>
      <c r="T133" s="11">
        <v>107.06499999999998</v>
      </c>
      <c r="U133" s="11">
        <v>5.4928999999999997</v>
      </c>
      <c r="V133" s="11">
        <v>0.26998999999999995</v>
      </c>
      <c r="W133" s="11">
        <v>0.20016499999999998</v>
      </c>
      <c r="X133" s="11">
        <v>31.188500000000001</v>
      </c>
      <c r="Y133" s="11">
        <v>24.718049999999998</v>
      </c>
      <c r="Z133" s="11">
        <v>0.28860999999999998</v>
      </c>
      <c r="AA133" s="11">
        <v>0.13406399999999999</v>
      </c>
      <c r="AB133" s="11">
        <v>4.6084499999999994E-2</v>
      </c>
      <c r="AC133" s="11">
        <v>1.3721543499999999E-3</v>
      </c>
      <c r="AD133" s="11">
        <v>8.1928000000000001E-2</v>
      </c>
      <c r="AE133" s="11">
        <v>0.15826999999999999</v>
      </c>
      <c r="AF133" s="11">
        <v>0.61446000000000001</v>
      </c>
      <c r="AG133" s="11">
        <v>2.6999</v>
      </c>
      <c r="AH133" s="11">
        <v>2.1412999999999998E-2</v>
      </c>
      <c r="AI133" s="11">
        <v>2.8395499999999997E-2</v>
      </c>
      <c r="AJ133" s="11">
        <v>0.24205999999999997</v>
      </c>
      <c r="AK133" s="11">
        <v>8.4255499999999997E-2</v>
      </c>
      <c r="AL133" s="11">
        <v>2.9326499999999998</v>
      </c>
      <c r="AM133" s="11">
        <v>0.237405</v>
      </c>
    </row>
    <row r="134" spans="1:39" s="1" customFormat="1" x14ac:dyDescent="0.2">
      <c r="A134" s="5">
        <v>44029</v>
      </c>
      <c r="B134" s="1" t="s">
        <v>281</v>
      </c>
      <c r="C134" s="1" t="s">
        <v>305</v>
      </c>
      <c r="D134" s="1">
        <v>46.55</v>
      </c>
      <c r="E134" s="1" t="s">
        <v>377</v>
      </c>
      <c r="F134" s="1" t="s">
        <v>410</v>
      </c>
      <c r="G134" s="1" t="s">
        <v>527</v>
      </c>
      <c r="H134" s="2" t="s">
        <v>319</v>
      </c>
      <c r="I134" s="1" t="s">
        <v>538</v>
      </c>
      <c r="J134" s="1" t="s">
        <v>543</v>
      </c>
      <c r="M134" s="11">
        <v>592581.5</v>
      </c>
      <c r="N134" s="11">
        <v>2.4671499999999997</v>
      </c>
      <c r="O134" s="11">
        <v>1.2102999999999999</v>
      </c>
      <c r="P134" s="11">
        <v>0.13965</v>
      </c>
      <c r="Q134" s="11">
        <v>26.068000000000001</v>
      </c>
      <c r="R134" s="11">
        <v>13499.5</v>
      </c>
      <c r="S134" s="11">
        <v>89.841499999999996</v>
      </c>
      <c r="T134" s="11">
        <v>744.8</v>
      </c>
      <c r="U134" s="11">
        <v>11.637499999999999</v>
      </c>
      <c r="V134" s="11">
        <v>0.10799599999999999</v>
      </c>
      <c r="W134" s="11">
        <v>0.395675</v>
      </c>
      <c r="X134" s="11">
        <v>884.44999999999993</v>
      </c>
      <c r="Y134" s="11">
        <v>53.392849999999996</v>
      </c>
      <c r="Z134" s="11">
        <v>6.5169999999999992E-2</v>
      </c>
      <c r="AA134" s="11">
        <v>2.0016499999999997</v>
      </c>
      <c r="AB134" s="11">
        <v>2.6067999999999997E-2</v>
      </c>
      <c r="AC134" s="11">
        <v>6.8893999999999997E-2</v>
      </c>
      <c r="AD134" s="11">
        <v>0.10706499999999999</v>
      </c>
      <c r="AE134" s="11">
        <v>7.6807500000000001E-2</v>
      </c>
      <c r="AF134" s="11">
        <v>5.4463499999999998</v>
      </c>
      <c r="AG134" s="11">
        <v>2.9573214999999995E-3</v>
      </c>
      <c r="AH134" s="11">
        <v>5.5859999999999998E-3</v>
      </c>
      <c r="AI134" s="11">
        <v>8.891049999999999E-2</v>
      </c>
      <c r="AJ134" s="11">
        <v>0.21878500000000001</v>
      </c>
      <c r="AK134" s="11">
        <v>1.25685E-2</v>
      </c>
      <c r="AL134" s="11">
        <v>58.652999999999999</v>
      </c>
      <c r="AM134" s="11">
        <v>5.8187499999999996</v>
      </c>
    </row>
    <row r="135" spans="1:39" s="1" customFormat="1" x14ac:dyDescent="0.2">
      <c r="A135" s="5">
        <v>44029</v>
      </c>
      <c r="B135" s="1" t="s">
        <v>282</v>
      </c>
      <c r="C135" s="1" t="s">
        <v>305</v>
      </c>
      <c r="D135" s="1">
        <v>46.55</v>
      </c>
      <c r="E135" s="1" t="s">
        <v>377</v>
      </c>
      <c r="F135" s="1" t="s">
        <v>410</v>
      </c>
      <c r="G135" s="1" t="s">
        <v>527</v>
      </c>
      <c r="H135" s="2" t="s">
        <v>319</v>
      </c>
      <c r="I135" s="1" t="s">
        <v>537</v>
      </c>
      <c r="J135" s="1" t="s">
        <v>543</v>
      </c>
      <c r="M135" s="11">
        <v>589788.5</v>
      </c>
      <c r="N135" s="11">
        <v>1.8713099999999998</v>
      </c>
      <c r="O135" s="11">
        <v>1.2102999999999999</v>
      </c>
      <c r="P135" s="11">
        <v>0.15826999999999999</v>
      </c>
      <c r="Q135" s="11">
        <v>10.241</v>
      </c>
      <c r="R135" s="11">
        <v>3537.7999999999997</v>
      </c>
      <c r="S135" s="11">
        <v>160.13199999999998</v>
      </c>
      <c r="T135" s="11">
        <v>44.687999999999995</v>
      </c>
      <c r="U135" s="11">
        <v>3258.5</v>
      </c>
      <c r="V135" s="11">
        <v>6.7962999999999996E-2</v>
      </c>
      <c r="W135" s="11">
        <v>0.61818399999999996</v>
      </c>
      <c r="X135" s="11">
        <v>5.6790999999999991</v>
      </c>
      <c r="Y135" s="11">
        <v>92.168999999999997</v>
      </c>
      <c r="Z135" s="11">
        <v>2.2343999999999999</v>
      </c>
      <c r="AA135" s="11">
        <v>0.45153499999999996</v>
      </c>
      <c r="AB135" s="11">
        <v>12.5685</v>
      </c>
      <c r="AC135" s="11">
        <v>0.24671499999999999</v>
      </c>
      <c r="AD135" s="11">
        <v>3.7705499999999996E-2</v>
      </c>
      <c r="AE135" s="11">
        <v>2.0482E-2</v>
      </c>
      <c r="AF135" s="11">
        <v>2.7929999999999997</v>
      </c>
      <c r="AG135" s="11">
        <v>2.7929999999999997</v>
      </c>
      <c r="AH135" s="11">
        <v>1.16375E-2</v>
      </c>
      <c r="AI135" s="11">
        <v>1.3033999999999999E-2</v>
      </c>
      <c r="AJ135" s="11">
        <v>0.18201049999999999</v>
      </c>
      <c r="AK135" s="11">
        <v>3.8636499999999997E-2</v>
      </c>
      <c r="AL135" s="11">
        <v>3.8170999999999999</v>
      </c>
      <c r="AM135" s="11">
        <v>0.81462500000000004</v>
      </c>
    </row>
    <row r="136" spans="1:39" s="1" customFormat="1" x14ac:dyDescent="0.2">
      <c r="A136" s="5">
        <v>44029</v>
      </c>
      <c r="B136" s="1" t="s">
        <v>283</v>
      </c>
      <c r="C136" s="1" t="s">
        <v>305</v>
      </c>
      <c r="D136" s="1">
        <v>46.55</v>
      </c>
      <c r="E136" s="1" t="s">
        <v>377</v>
      </c>
      <c r="F136" s="1" t="s">
        <v>410</v>
      </c>
      <c r="G136" s="1" t="s">
        <v>527</v>
      </c>
      <c r="H136" s="2" t="s">
        <v>319</v>
      </c>
      <c r="I136" s="1" t="s">
        <v>537</v>
      </c>
      <c r="J136" s="1" t="s">
        <v>543</v>
      </c>
      <c r="M136" s="11">
        <v>611667</v>
      </c>
      <c r="N136" s="11">
        <v>1.6851100000000001</v>
      </c>
      <c r="O136" s="11">
        <v>1.2568499999999998</v>
      </c>
      <c r="P136" s="11">
        <v>4.1101322499999995E-2</v>
      </c>
      <c r="Q136" s="11">
        <v>3.9102000000000001</v>
      </c>
      <c r="R136" s="11">
        <v>14709.8</v>
      </c>
      <c r="S136" s="11">
        <v>122.42649999999999</v>
      </c>
      <c r="T136" s="11">
        <v>121.03</v>
      </c>
      <c r="U136" s="11">
        <v>3.95675</v>
      </c>
      <c r="V136" s="11">
        <v>1.748580925E-3</v>
      </c>
      <c r="W136" s="11">
        <v>0.41662249999999995</v>
      </c>
      <c r="X136" s="11">
        <v>1657.18</v>
      </c>
      <c r="Y136" s="11">
        <v>66.566499999999991</v>
      </c>
      <c r="Z136" s="11">
        <v>0.18154499999999998</v>
      </c>
      <c r="AA136" s="11">
        <v>0.24205999999999997</v>
      </c>
      <c r="AB136" s="11">
        <v>0.13965</v>
      </c>
      <c r="AC136" s="11">
        <v>3.2584999999999996E-2</v>
      </c>
      <c r="AD136" s="11">
        <v>6.5169999999999992E-2</v>
      </c>
      <c r="AE136" s="11">
        <v>9.3100000000000002E-2</v>
      </c>
      <c r="AF136" s="11">
        <v>3.5843499999999997</v>
      </c>
      <c r="AG136" s="11">
        <v>1.90855</v>
      </c>
      <c r="AH136" s="11">
        <v>4.6550000000000003E-3</v>
      </c>
      <c r="AI136" s="11">
        <v>0.14430499999999999</v>
      </c>
      <c r="AJ136" s="11">
        <v>0.22809499999999999</v>
      </c>
      <c r="AK136" s="11">
        <v>1.16375E-2</v>
      </c>
      <c r="AL136" s="11">
        <v>5.1670499999999997</v>
      </c>
      <c r="AM136" s="11">
        <v>2.4671499999999997</v>
      </c>
    </row>
    <row r="137" spans="1:39" s="1" customFormat="1" x14ac:dyDescent="0.2">
      <c r="A137" s="5">
        <v>43889</v>
      </c>
      <c r="B137" s="1" t="s">
        <v>182</v>
      </c>
      <c r="C137" s="1" t="s">
        <v>305</v>
      </c>
      <c r="D137" s="1">
        <v>46.55</v>
      </c>
      <c r="E137" s="1" t="s">
        <v>358</v>
      </c>
      <c r="F137" s="1" t="s">
        <v>402</v>
      </c>
      <c r="G137" s="1" t="s">
        <v>531</v>
      </c>
      <c r="H137" s="2" t="s">
        <v>534</v>
      </c>
      <c r="I137" s="1" t="s">
        <v>539</v>
      </c>
      <c r="J137" s="1" t="s">
        <v>542</v>
      </c>
      <c r="K137" s="7" t="s">
        <v>306</v>
      </c>
      <c r="L137" s="2"/>
      <c r="M137" s="11">
        <v>526480.5</v>
      </c>
      <c r="N137" s="11">
        <v>14.430499999999999</v>
      </c>
      <c r="O137" s="11">
        <v>1.1265099999999999</v>
      </c>
      <c r="P137" s="11">
        <v>0.75876499999999991</v>
      </c>
      <c r="Q137" s="11">
        <v>13.964999999999998</v>
      </c>
      <c r="R137" s="11">
        <v>451.53499999999991</v>
      </c>
      <c r="S137" s="11">
        <v>281.16199999999998</v>
      </c>
      <c r="T137" s="11">
        <v>721.52499999999998</v>
      </c>
      <c r="U137" s="11">
        <v>349.125</v>
      </c>
      <c r="V137" s="11">
        <v>6.3308000000000003E-2</v>
      </c>
      <c r="W137" s="11">
        <v>0.84115849999999992</v>
      </c>
      <c r="X137" s="11">
        <v>236.93949999999998</v>
      </c>
      <c r="Y137" s="11">
        <v>129.87449999999998</v>
      </c>
      <c r="Z137" s="11">
        <v>1.7688999999999999</v>
      </c>
      <c r="AA137" s="11">
        <v>10.241</v>
      </c>
      <c r="AB137" s="11">
        <v>1.4430499999999999</v>
      </c>
      <c r="AC137" s="11">
        <v>1.0641213625E-3</v>
      </c>
      <c r="AD137" s="11">
        <v>9.3100000000000002E-2</v>
      </c>
      <c r="AE137" s="11">
        <v>0.56325499999999995</v>
      </c>
      <c r="AF137" s="11">
        <v>102.41</v>
      </c>
      <c r="AG137" s="11">
        <v>0.16292499999999999</v>
      </c>
      <c r="AH137" s="11">
        <v>2.6998999999999999E-2</v>
      </c>
      <c r="AI137" s="11">
        <v>0.18154499999999998</v>
      </c>
      <c r="AJ137" s="11">
        <v>0.10427199999999999</v>
      </c>
      <c r="AK137" s="11">
        <v>0.23274999999999998</v>
      </c>
      <c r="AL137" s="11">
        <v>153.61499999999998</v>
      </c>
      <c r="AM137" s="11">
        <v>21.413</v>
      </c>
    </row>
    <row r="138" spans="1:39" s="1" customFormat="1" x14ac:dyDescent="0.2">
      <c r="A138" s="5">
        <v>43889</v>
      </c>
      <c r="B138" s="1" t="s">
        <v>183</v>
      </c>
      <c r="C138" s="1" t="s">
        <v>305</v>
      </c>
      <c r="D138" s="1">
        <v>46.55</v>
      </c>
      <c r="E138" s="1" t="s">
        <v>358</v>
      </c>
      <c r="F138" s="1" t="s">
        <v>402</v>
      </c>
      <c r="G138" s="1" t="s">
        <v>531</v>
      </c>
      <c r="H138" s="2" t="s">
        <v>534</v>
      </c>
      <c r="I138" s="1" t="s">
        <v>540</v>
      </c>
      <c r="J138" s="1" t="s">
        <v>543</v>
      </c>
      <c r="K138" s="7" t="s">
        <v>306</v>
      </c>
      <c r="L138" s="2" t="s">
        <v>559</v>
      </c>
      <c r="M138" s="11">
        <v>504602</v>
      </c>
      <c r="N138" s="11">
        <v>1.69442</v>
      </c>
      <c r="O138" s="11">
        <v>1.065995</v>
      </c>
      <c r="P138" s="11">
        <v>0.36308999999999997</v>
      </c>
      <c r="Q138" s="11">
        <v>4.3757000000000001</v>
      </c>
      <c r="R138" s="11">
        <v>1163.75</v>
      </c>
      <c r="S138" s="11">
        <v>384.50299999999999</v>
      </c>
      <c r="T138" s="11">
        <v>553.94499999999994</v>
      </c>
      <c r="U138" s="11">
        <v>93.1</v>
      </c>
      <c r="V138" s="11">
        <v>5.3532499999999997E-2</v>
      </c>
      <c r="W138" s="11">
        <v>0.81462500000000004</v>
      </c>
      <c r="X138" s="11">
        <v>228.095</v>
      </c>
      <c r="Y138" s="11">
        <v>121.961</v>
      </c>
      <c r="Z138" s="11">
        <v>1.9085499999999998E-2</v>
      </c>
      <c r="AA138" s="11">
        <v>29.791999999999998</v>
      </c>
      <c r="AB138" s="11">
        <v>0.32584999999999997</v>
      </c>
      <c r="AC138" s="11">
        <v>1.0641213625E-3</v>
      </c>
      <c r="AD138" s="11">
        <v>8.7689726249999995E-3</v>
      </c>
      <c r="AE138" s="11">
        <v>2.3740499999999995</v>
      </c>
      <c r="AF138" s="11">
        <v>22.8095</v>
      </c>
      <c r="AG138" s="11">
        <v>4.7481000000000002E-2</v>
      </c>
      <c r="AH138" s="11">
        <v>0.20016499999999998</v>
      </c>
      <c r="AI138" s="11">
        <v>0.31653999999999999</v>
      </c>
      <c r="AJ138" s="11">
        <v>0.13499499999999998</v>
      </c>
      <c r="AK138" s="11">
        <v>3.8636499999999997E-3</v>
      </c>
      <c r="AL138" s="11">
        <v>684.28499999999997</v>
      </c>
      <c r="AM138" s="11">
        <v>14.430499999999999</v>
      </c>
    </row>
    <row r="139" spans="1:39" s="1" customFormat="1" x14ac:dyDescent="0.2">
      <c r="A139" s="5">
        <v>43889</v>
      </c>
      <c r="B139" s="1" t="s">
        <v>184</v>
      </c>
      <c r="C139" s="1" t="s">
        <v>305</v>
      </c>
      <c r="D139" s="1">
        <v>46.55</v>
      </c>
      <c r="E139" s="1" t="s">
        <v>358</v>
      </c>
      <c r="F139" s="1" t="s">
        <v>402</v>
      </c>
      <c r="G139" s="1" t="s">
        <v>531</v>
      </c>
      <c r="H139" s="2" t="s">
        <v>534</v>
      </c>
      <c r="I139" s="1" t="s">
        <v>540</v>
      </c>
      <c r="J139" s="1" t="s">
        <v>543</v>
      </c>
      <c r="K139" s="7" t="s">
        <v>306</v>
      </c>
      <c r="L139" s="2" t="s">
        <v>559</v>
      </c>
      <c r="M139" s="11">
        <v>510653.49999999994</v>
      </c>
      <c r="N139" s="11">
        <v>1.2242649999999999</v>
      </c>
      <c r="O139" s="11">
        <v>1.0846149999999999</v>
      </c>
      <c r="P139" s="11">
        <v>0.79135</v>
      </c>
      <c r="Q139" s="11">
        <v>8.9450479999999999E-2</v>
      </c>
      <c r="R139" s="11">
        <v>931</v>
      </c>
      <c r="S139" s="11">
        <v>297.92</v>
      </c>
      <c r="T139" s="11">
        <v>107.06499999999998</v>
      </c>
      <c r="U139" s="11">
        <v>3.6938588750000001E-2</v>
      </c>
      <c r="V139" s="11">
        <v>0.16757999999999998</v>
      </c>
      <c r="W139" s="11">
        <v>0.65635499999999991</v>
      </c>
      <c r="X139" s="11">
        <v>642.39</v>
      </c>
      <c r="Y139" s="11">
        <v>99.617000000000004</v>
      </c>
      <c r="Z139" s="11">
        <v>0.10706499999999999</v>
      </c>
      <c r="AA139" s="11">
        <v>1.5827</v>
      </c>
      <c r="AB139" s="11">
        <v>0.21412999999999999</v>
      </c>
      <c r="AC139" s="11">
        <v>6.5169999999999994E-3</v>
      </c>
      <c r="AD139" s="11">
        <v>1.9550999999999999E-2</v>
      </c>
      <c r="AE139" s="11">
        <v>0.44222499999999998</v>
      </c>
      <c r="AF139" s="11">
        <v>8.0065999999999988</v>
      </c>
      <c r="AG139" s="11">
        <v>2.0482E-2</v>
      </c>
      <c r="AH139" s="11">
        <v>2.6533499999999998E-2</v>
      </c>
      <c r="AI139" s="11">
        <v>9.682399999999998E-2</v>
      </c>
      <c r="AJ139" s="11">
        <v>0.11171999999999999</v>
      </c>
      <c r="AK139" s="11">
        <v>0.11637499999999999</v>
      </c>
      <c r="AL139" s="11">
        <v>10.7065</v>
      </c>
      <c r="AM139" s="11">
        <v>3.5377999999999998</v>
      </c>
    </row>
    <row r="140" spans="1:39" s="1" customFormat="1" x14ac:dyDescent="0.2">
      <c r="A140" s="5">
        <v>43889</v>
      </c>
      <c r="B140" s="1" t="s">
        <v>185</v>
      </c>
      <c r="C140" s="1" t="s">
        <v>305</v>
      </c>
      <c r="D140" s="1">
        <v>46.55</v>
      </c>
      <c r="E140" s="1" t="s">
        <v>358</v>
      </c>
      <c r="F140" s="1" t="s">
        <v>402</v>
      </c>
      <c r="G140" s="1" t="s">
        <v>531</v>
      </c>
      <c r="H140" s="2" t="s">
        <v>534</v>
      </c>
      <c r="I140" s="1" t="s">
        <v>538</v>
      </c>
      <c r="J140" s="1" t="s">
        <v>544</v>
      </c>
      <c r="K140" s="7" t="s">
        <v>306</v>
      </c>
      <c r="L140" s="2" t="s">
        <v>307</v>
      </c>
      <c r="M140" s="11">
        <v>526015</v>
      </c>
      <c r="N140" s="11">
        <v>1.4849449999999997</v>
      </c>
      <c r="O140" s="11">
        <v>1.1344234999999998</v>
      </c>
      <c r="P140" s="11">
        <v>4.9462866250000001E-2</v>
      </c>
      <c r="Q140" s="11">
        <v>2.9792000000000001</v>
      </c>
      <c r="R140" s="11">
        <v>140.11549999999997</v>
      </c>
      <c r="S140" s="11">
        <v>609.80499999999995</v>
      </c>
      <c r="T140" s="11">
        <v>141.04649999999998</v>
      </c>
      <c r="U140" s="11">
        <v>7.9135</v>
      </c>
      <c r="V140" s="11">
        <v>7.4014499999999997E-2</v>
      </c>
      <c r="W140" s="11">
        <v>1.131165</v>
      </c>
      <c r="X140" s="11">
        <v>196.44099999999997</v>
      </c>
      <c r="Y140" s="11">
        <v>169.58164999999997</v>
      </c>
      <c r="Z140" s="11">
        <v>8.4720999999999991E-2</v>
      </c>
      <c r="AA140" s="11">
        <v>0.1862</v>
      </c>
      <c r="AB140" s="11">
        <v>0.11637499999999999</v>
      </c>
      <c r="AC140" s="11">
        <v>1.7689E-2</v>
      </c>
      <c r="AD140" s="11">
        <v>4.6084499999999994E-2</v>
      </c>
      <c r="AE140" s="11">
        <v>0.10241</v>
      </c>
      <c r="AF140" s="11">
        <v>50.087800000000001</v>
      </c>
      <c r="AG140" s="11">
        <v>656.3549999999999</v>
      </c>
      <c r="AH140" s="11">
        <v>5.6325499999999994E-2</v>
      </c>
      <c r="AI140" s="11">
        <v>7.9134999999999997E-2</v>
      </c>
      <c r="AJ140" s="11">
        <v>0.93099999999999994</v>
      </c>
      <c r="AK140" s="11">
        <v>2.1878499999999999E-2</v>
      </c>
      <c r="AL140" s="11">
        <v>2.9326499999999998</v>
      </c>
      <c r="AM140" s="11">
        <v>0.83789999999999987</v>
      </c>
    </row>
    <row r="141" spans="1:39" s="1" customFormat="1" x14ac:dyDescent="0.2">
      <c r="A141" s="5">
        <v>43889</v>
      </c>
      <c r="B141" s="1" t="s">
        <v>186</v>
      </c>
      <c r="C141" s="1" t="s">
        <v>305</v>
      </c>
      <c r="D141" s="1">
        <v>46.55</v>
      </c>
      <c r="E141" s="1" t="s">
        <v>358</v>
      </c>
      <c r="F141" s="1" t="s">
        <v>402</v>
      </c>
      <c r="G141" s="1" t="s">
        <v>531</v>
      </c>
      <c r="H141" s="2" t="s">
        <v>534</v>
      </c>
      <c r="I141" s="1" t="s">
        <v>539</v>
      </c>
      <c r="J141" s="1" t="s">
        <v>544</v>
      </c>
      <c r="K141" s="7" t="s">
        <v>306</v>
      </c>
      <c r="L141" s="6" t="s">
        <v>308</v>
      </c>
      <c r="M141" s="11">
        <v>521825.49999999994</v>
      </c>
      <c r="N141" s="11">
        <v>1.4244299999999999</v>
      </c>
      <c r="O141" s="11">
        <v>1.363915</v>
      </c>
      <c r="P141" s="11">
        <v>0.38636499999999996</v>
      </c>
      <c r="Q141" s="11">
        <v>139.64999999999998</v>
      </c>
      <c r="R141" s="11">
        <v>73.083500000000001</v>
      </c>
      <c r="S141" s="11">
        <v>347.72849999999994</v>
      </c>
      <c r="T141" s="11">
        <v>507.39499999999998</v>
      </c>
      <c r="U141" s="11">
        <v>25.602499999999999</v>
      </c>
      <c r="V141" s="11">
        <v>0.12568499999999999</v>
      </c>
      <c r="W141" s="11">
        <v>0.69359499999999996</v>
      </c>
      <c r="X141" s="11">
        <v>82.393499999999989</v>
      </c>
      <c r="Y141" s="11">
        <v>99.57044999999998</v>
      </c>
      <c r="Z141" s="11">
        <v>8.9841500000000005E-2</v>
      </c>
      <c r="AA141" s="11">
        <v>2.1878500000000001</v>
      </c>
      <c r="AB141" s="11">
        <v>4.1561003749999992E-3</v>
      </c>
      <c r="AC141" s="11">
        <v>1.0641213625E-3</v>
      </c>
      <c r="AD141" s="11">
        <v>0.10241</v>
      </c>
      <c r="AE141" s="11">
        <v>0.6284249999999999</v>
      </c>
      <c r="AF141" s="11">
        <v>21.087149999999998</v>
      </c>
      <c r="AG141" s="11">
        <v>0.30257499999999998</v>
      </c>
      <c r="AH141" s="11">
        <v>2.7929999999999996E-2</v>
      </c>
      <c r="AI141" s="11">
        <v>0.12568499999999999</v>
      </c>
      <c r="AJ141" s="11">
        <v>4.4629648750000001E-2</v>
      </c>
      <c r="AK141" s="11">
        <v>0.10706499999999999</v>
      </c>
      <c r="AL141" s="11">
        <v>88.444999999999993</v>
      </c>
      <c r="AM141" s="11">
        <v>2.6067999999999998</v>
      </c>
    </row>
    <row r="142" spans="1:39" s="1" customFormat="1" x14ac:dyDescent="0.2">
      <c r="A142" s="5">
        <v>43889</v>
      </c>
      <c r="B142" s="1" t="s">
        <v>187</v>
      </c>
      <c r="C142" s="1" t="s">
        <v>305</v>
      </c>
      <c r="D142" s="1">
        <v>46.55</v>
      </c>
      <c r="E142" s="1" t="s">
        <v>358</v>
      </c>
      <c r="F142" s="1" t="s">
        <v>402</v>
      </c>
      <c r="G142" s="1" t="s">
        <v>531</v>
      </c>
      <c r="H142" s="2" t="s">
        <v>534</v>
      </c>
      <c r="I142" s="1" t="s">
        <v>539</v>
      </c>
      <c r="J142" s="1" t="s">
        <v>544</v>
      </c>
      <c r="K142" s="7" t="s">
        <v>306</v>
      </c>
      <c r="L142" s="2" t="s">
        <v>559</v>
      </c>
      <c r="M142" s="11">
        <v>572099.5</v>
      </c>
      <c r="N142" s="11">
        <v>69.824999999999989</v>
      </c>
      <c r="O142" s="11">
        <v>1.9178599999999999</v>
      </c>
      <c r="P142" s="11">
        <v>0.79135</v>
      </c>
      <c r="Q142" s="11">
        <v>21.413</v>
      </c>
      <c r="R142" s="11">
        <v>171.76949999999999</v>
      </c>
      <c r="S142" s="11">
        <v>232.75</v>
      </c>
      <c r="T142" s="11">
        <v>195.51</v>
      </c>
      <c r="U142" s="11">
        <v>11.637499999999999</v>
      </c>
      <c r="V142" s="11">
        <v>0.33515999999999996</v>
      </c>
      <c r="W142" s="11">
        <v>0.26440399999999997</v>
      </c>
      <c r="X142" s="11">
        <v>102.87549999999999</v>
      </c>
      <c r="Y142" s="11">
        <v>36.867600000000003</v>
      </c>
      <c r="Z142" s="11">
        <v>1.0240999999999998</v>
      </c>
      <c r="AA142" s="11">
        <v>2.4671499999999997</v>
      </c>
      <c r="AB142" s="11">
        <v>3.3981499999999998E-2</v>
      </c>
      <c r="AC142" s="11">
        <v>1.0641213625E-3</v>
      </c>
      <c r="AD142" s="11">
        <v>9.4496499999999997E-2</v>
      </c>
      <c r="AE142" s="11">
        <v>0.48877500000000002</v>
      </c>
      <c r="AF142" s="11">
        <v>3.8170999999999999</v>
      </c>
      <c r="AG142" s="11">
        <v>0.67497499999999999</v>
      </c>
      <c r="AH142" s="11">
        <v>5.5859999999999998E-3</v>
      </c>
      <c r="AI142" s="11">
        <v>7.9134999999999997E-2</v>
      </c>
      <c r="AJ142" s="11">
        <v>0.1862</v>
      </c>
      <c r="AK142" s="11">
        <v>6.8428499999999989E-2</v>
      </c>
      <c r="AL142" s="11">
        <v>7.7738500000000004</v>
      </c>
      <c r="AM142" s="11">
        <v>4.8877499999999996</v>
      </c>
    </row>
    <row r="143" spans="1:39" s="1" customFormat="1" x14ac:dyDescent="0.2">
      <c r="A143" s="5">
        <v>43889</v>
      </c>
      <c r="B143" s="1" t="s">
        <v>188</v>
      </c>
      <c r="C143" s="1" t="s">
        <v>305</v>
      </c>
      <c r="D143" s="1">
        <v>46.55</v>
      </c>
      <c r="E143" s="1" t="s">
        <v>358</v>
      </c>
      <c r="F143" s="1" t="s">
        <v>402</v>
      </c>
      <c r="G143" s="1" t="s">
        <v>531</v>
      </c>
      <c r="H143" s="2" t="s">
        <v>309</v>
      </c>
      <c r="I143" s="1" t="s">
        <v>540</v>
      </c>
      <c r="J143" s="1" t="s">
        <v>542</v>
      </c>
      <c r="K143" s="7" t="s">
        <v>306</v>
      </c>
      <c r="L143" s="2" t="s">
        <v>310</v>
      </c>
      <c r="M143" s="11">
        <v>585599</v>
      </c>
      <c r="N143" s="11">
        <v>60.049499999999995</v>
      </c>
      <c r="O143" s="11">
        <v>5.0273999999999992</v>
      </c>
      <c r="P143" s="11">
        <v>3.1188500000000001</v>
      </c>
      <c r="Q143" s="11">
        <v>52.136000000000003</v>
      </c>
      <c r="R143" s="11">
        <v>1052.03</v>
      </c>
      <c r="S143" s="11">
        <v>628.42499999999995</v>
      </c>
      <c r="T143" s="11">
        <v>754.1099999999999</v>
      </c>
      <c r="U143" s="11">
        <v>19.085499999999996</v>
      </c>
      <c r="V143" s="11">
        <v>1.7223499999999998</v>
      </c>
      <c r="W143" s="11">
        <v>1.3313299999999999</v>
      </c>
      <c r="X143" s="11">
        <v>828.59</v>
      </c>
      <c r="Y143" s="11">
        <v>159.66649999999998</v>
      </c>
      <c r="Z143" s="11">
        <v>0.42360500000000001</v>
      </c>
      <c r="AA143" s="11">
        <v>10.7065</v>
      </c>
      <c r="AB143" s="11">
        <v>5.2135999999999995E-2</v>
      </c>
      <c r="AC143" s="11">
        <v>0.103341</v>
      </c>
      <c r="AD143" s="11">
        <v>0.44222499999999998</v>
      </c>
      <c r="AE143" s="11">
        <v>1.3592599999999999</v>
      </c>
      <c r="AF143" s="11">
        <v>34.586649999999999</v>
      </c>
      <c r="AG143" s="11">
        <v>93.1</v>
      </c>
      <c r="AH143" s="11">
        <v>1.7195802749999998E-3</v>
      </c>
      <c r="AI143" s="11">
        <v>0.16757999999999998</v>
      </c>
      <c r="AJ143" s="11">
        <v>4.4629648750000001E-2</v>
      </c>
      <c r="AK143" s="11">
        <v>1.9085499999999998E-2</v>
      </c>
      <c r="AL143" s="11">
        <v>26.533499999999997</v>
      </c>
      <c r="AM143" s="11">
        <v>13.778799999999999</v>
      </c>
    </row>
    <row r="144" spans="1:39" s="1" customFormat="1" x14ac:dyDescent="0.2">
      <c r="A144" s="5">
        <v>43889</v>
      </c>
      <c r="B144" s="1" t="s">
        <v>189</v>
      </c>
      <c r="C144" s="1" t="s">
        <v>305</v>
      </c>
      <c r="D144" s="1">
        <v>46.55</v>
      </c>
      <c r="E144" s="1" t="s">
        <v>358</v>
      </c>
      <c r="F144" s="1" t="s">
        <v>402</v>
      </c>
      <c r="G144" s="1" t="s">
        <v>531</v>
      </c>
      <c r="H144" s="2" t="s">
        <v>309</v>
      </c>
      <c r="I144" s="1" t="s">
        <v>540</v>
      </c>
      <c r="J144" s="1" t="s">
        <v>543</v>
      </c>
      <c r="K144" s="7" t="s">
        <v>306</v>
      </c>
      <c r="L144" s="2" t="s">
        <v>310</v>
      </c>
      <c r="M144" s="11">
        <v>569306.5</v>
      </c>
      <c r="N144" s="11">
        <v>54.463499999999996</v>
      </c>
      <c r="O144" s="11">
        <v>3.3515999999999995</v>
      </c>
      <c r="P144" s="11">
        <v>0.94496499999999983</v>
      </c>
      <c r="Q144" s="11">
        <v>121.03</v>
      </c>
      <c r="R144" s="11">
        <v>2793</v>
      </c>
      <c r="S144" s="11">
        <v>1429.0849999999998</v>
      </c>
      <c r="T144" s="11">
        <v>1070.6499999999999</v>
      </c>
      <c r="U144" s="11">
        <v>162.92499999999998</v>
      </c>
      <c r="V144" s="11">
        <v>0.79135</v>
      </c>
      <c r="W144" s="11">
        <v>1.0147899999999999</v>
      </c>
      <c r="X144" s="11">
        <v>1536.1499999999999</v>
      </c>
      <c r="Y144" s="11">
        <v>190.85499999999996</v>
      </c>
      <c r="Z144" s="11">
        <v>0.25136999999999998</v>
      </c>
      <c r="AA144" s="11">
        <v>148.96</v>
      </c>
      <c r="AB144" s="11">
        <v>0.93099999999999994</v>
      </c>
      <c r="AC144" s="11">
        <v>7.4014499999999997E-2</v>
      </c>
      <c r="AD144" s="11">
        <v>0.172235</v>
      </c>
      <c r="AE144" s="11">
        <v>7.9600499999999998</v>
      </c>
      <c r="AF144" s="11">
        <v>68.4285</v>
      </c>
      <c r="AG144" s="11">
        <v>0.56791000000000003</v>
      </c>
      <c r="AH144" s="11">
        <v>2.2343999999999999E-2</v>
      </c>
      <c r="AI144" s="11">
        <v>0.96823999999999988</v>
      </c>
      <c r="AJ144" s="11">
        <v>4.4629648750000001E-2</v>
      </c>
      <c r="AK144" s="11">
        <v>4.7946500000000003E-2</v>
      </c>
      <c r="AL144" s="11">
        <v>4934.2999999999993</v>
      </c>
      <c r="AM144" s="11">
        <v>67.962999999999994</v>
      </c>
    </row>
    <row r="145" spans="1:39" s="1" customFormat="1" x14ac:dyDescent="0.2">
      <c r="A145" s="5">
        <v>43889</v>
      </c>
      <c r="B145" s="1" t="s">
        <v>175</v>
      </c>
      <c r="C145" s="1" t="s">
        <v>305</v>
      </c>
      <c r="D145" s="1">
        <v>46.55</v>
      </c>
      <c r="E145" s="1" t="s">
        <v>359</v>
      </c>
      <c r="F145" s="1" t="s">
        <v>402</v>
      </c>
      <c r="G145" s="1" t="s">
        <v>531</v>
      </c>
      <c r="H145" s="2" t="s">
        <v>534</v>
      </c>
      <c r="I145" s="1" t="s">
        <v>539</v>
      </c>
      <c r="J145" s="1" t="s">
        <v>544</v>
      </c>
      <c r="K145" s="7" t="s">
        <v>306</v>
      </c>
      <c r="L145" s="6" t="s">
        <v>308</v>
      </c>
      <c r="M145" s="11">
        <v>532532</v>
      </c>
      <c r="N145" s="11">
        <v>2.0295799999999997</v>
      </c>
      <c r="O145" s="11">
        <v>1.1637500000000001</v>
      </c>
      <c r="P145" s="11">
        <v>0.72152499999999997</v>
      </c>
      <c r="Q145" s="11">
        <v>9.5427499999999981</v>
      </c>
      <c r="R145" s="11">
        <v>1056.6849999999999</v>
      </c>
      <c r="S145" s="11">
        <v>577.22</v>
      </c>
      <c r="T145" s="11">
        <v>223.43999999999997</v>
      </c>
      <c r="U145" s="11">
        <v>50.7395</v>
      </c>
      <c r="V145" s="11">
        <v>0.12568499999999999</v>
      </c>
      <c r="W145" s="11">
        <v>0.64238999999999991</v>
      </c>
      <c r="X145" s="11">
        <v>234.61199999999999</v>
      </c>
      <c r="Y145" s="11">
        <v>94.496499999999983</v>
      </c>
      <c r="Z145" s="11">
        <v>0.40032999999999996</v>
      </c>
      <c r="AA145" s="11">
        <v>2.5602499999999999</v>
      </c>
      <c r="AB145" s="11">
        <v>5.4463499999999998E-2</v>
      </c>
      <c r="AC145" s="11">
        <v>0.17688999999999999</v>
      </c>
      <c r="AD145" s="11">
        <v>0.12102999999999998</v>
      </c>
      <c r="AE145" s="11">
        <v>0.22809499999999999</v>
      </c>
      <c r="AF145" s="11">
        <v>20.714749999999999</v>
      </c>
      <c r="AG145" s="11">
        <v>1.0240999999999998</v>
      </c>
      <c r="AH145" s="11">
        <v>7.3083499999999996E-2</v>
      </c>
      <c r="AI145" s="11">
        <v>0.11171999999999999</v>
      </c>
      <c r="AJ145" s="11">
        <v>0.26998999999999995</v>
      </c>
      <c r="AK145" s="11">
        <v>2.56025E-2</v>
      </c>
      <c r="AL145" s="11">
        <v>53.99799999999999</v>
      </c>
      <c r="AM145" s="11">
        <v>3.3515999999999995</v>
      </c>
    </row>
    <row r="146" spans="1:39" s="1" customFormat="1" x14ac:dyDescent="0.2">
      <c r="A146" s="5">
        <v>43889</v>
      </c>
      <c r="B146" s="1" t="s">
        <v>176</v>
      </c>
      <c r="C146" s="1" t="s">
        <v>305</v>
      </c>
      <c r="D146" s="1">
        <v>46.55</v>
      </c>
      <c r="E146" s="1" t="s">
        <v>359</v>
      </c>
      <c r="F146" s="1" t="s">
        <v>402</v>
      </c>
      <c r="G146" s="1" t="s">
        <v>531</v>
      </c>
      <c r="H146" s="2" t="s">
        <v>534</v>
      </c>
      <c r="I146" s="1" t="s">
        <v>537</v>
      </c>
      <c r="J146" s="1" t="s">
        <v>542</v>
      </c>
      <c r="K146" s="7" t="s">
        <v>306</v>
      </c>
      <c r="L146" s="2" t="s">
        <v>559</v>
      </c>
      <c r="M146" s="11">
        <v>514842.99999999994</v>
      </c>
      <c r="N146" s="11">
        <v>1.8154499999999998</v>
      </c>
      <c r="O146" s="11">
        <v>1.1204585</v>
      </c>
      <c r="P146" s="11">
        <v>0.40032999999999996</v>
      </c>
      <c r="Q146" s="11">
        <v>5.9584000000000001</v>
      </c>
      <c r="R146" s="11">
        <v>1643.2149999999997</v>
      </c>
      <c r="S146" s="11">
        <v>344.46999999999997</v>
      </c>
      <c r="T146" s="11">
        <v>260.67999999999995</v>
      </c>
      <c r="U146" s="11">
        <v>39.567499999999995</v>
      </c>
      <c r="V146" s="11">
        <v>7.3549000000000003E-2</v>
      </c>
      <c r="W146" s="11">
        <v>0.80531499999999989</v>
      </c>
      <c r="X146" s="11">
        <v>297.92</v>
      </c>
      <c r="Y146" s="11">
        <v>127.08149999999999</v>
      </c>
      <c r="Z146" s="11">
        <v>1.1637500000000001</v>
      </c>
      <c r="AA146" s="11">
        <v>1.5827</v>
      </c>
      <c r="AB146" s="11">
        <v>4.1429499999999994E-2</v>
      </c>
      <c r="AC146" s="11">
        <v>1.0641213625E-3</v>
      </c>
      <c r="AD146" s="11">
        <v>0.13965</v>
      </c>
      <c r="AE146" s="11">
        <v>0.37240000000000001</v>
      </c>
      <c r="AF146" s="11">
        <v>20.807849999999998</v>
      </c>
      <c r="AG146" s="11">
        <v>0.60514999999999997</v>
      </c>
      <c r="AH146" s="11">
        <v>5.5859999999999993E-2</v>
      </c>
      <c r="AI146" s="11">
        <v>0.11823699999999999</v>
      </c>
      <c r="AJ146" s="11">
        <v>0.10706499999999999</v>
      </c>
      <c r="AK146" s="11">
        <v>6.1446000000000001E-3</v>
      </c>
      <c r="AL146" s="11">
        <v>12.428850000000001</v>
      </c>
      <c r="AM146" s="11">
        <v>2.509045</v>
      </c>
    </row>
    <row r="147" spans="1:39" s="1" customFormat="1" x14ac:dyDescent="0.2">
      <c r="A147" s="5">
        <v>43889</v>
      </c>
      <c r="B147" s="1" t="s">
        <v>177</v>
      </c>
      <c r="C147" s="1" t="s">
        <v>305</v>
      </c>
      <c r="D147" s="1">
        <v>46.55</v>
      </c>
      <c r="E147" s="1" t="s">
        <v>359</v>
      </c>
      <c r="F147" s="1" t="s">
        <v>402</v>
      </c>
      <c r="G147" s="1" t="s">
        <v>531</v>
      </c>
      <c r="H147" s="2" t="s">
        <v>534</v>
      </c>
      <c r="I147" s="1" t="s">
        <v>539</v>
      </c>
      <c r="J147" s="1" t="s">
        <v>544</v>
      </c>
      <c r="K147" s="7" t="s">
        <v>306</v>
      </c>
      <c r="L147" s="6" t="s">
        <v>308</v>
      </c>
      <c r="M147" s="11">
        <v>527411.5</v>
      </c>
      <c r="N147" s="11">
        <v>614.45999999999992</v>
      </c>
      <c r="O147" s="11">
        <v>2.5602499999999999</v>
      </c>
      <c r="P147" s="11">
        <v>0.55394500000000002</v>
      </c>
      <c r="Q147" s="11">
        <v>4.9808499999999993</v>
      </c>
      <c r="R147" s="11">
        <v>332.36699999999996</v>
      </c>
      <c r="S147" s="11">
        <v>800.66</v>
      </c>
      <c r="T147" s="11">
        <v>162.92499999999998</v>
      </c>
      <c r="U147" s="11">
        <v>64.23899999999999</v>
      </c>
      <c r="V147" s="11">
        <v>0.21878500000000001</v>
      </c>
      <c r="W147" s="11">
        <v>0.88444999999999996</v>
      </c>
      <c r="X147" s="11">
        <v>226.6985</v>
      </c>
      <c r="Y147" s="11">
        <v>128.47799999999998</v>
      </c>
      <c r="Z147" s="11">
        <v>1.34995</v>
      </c>
      <c r="AA147" s="11">
        <v>3.84075E-3</v>
      </c>
      <c r="AB147" s="11">
        <v>7.4480000000000005E-2</v>
      </c>
      <c r="AC147" s="11">
        <v>3.3981499999999998E-2</v>
      </c>
      <c r="AD147" s="11">
        <v>0.40032999999999996</v>
      </c>
      <c r="AE147" s="11">
        <v>0.14896000000000001</v>
      </c>
      <c r="AF147" s="11">
        <v>26.393849999999997</v>
      </c>
      <c r="AG147" s="11">
        <v>2.8860999999999999</v>
      </c>
      <c r="AH147" s="11">
        <v>8.3789999999999989E-2</v>
      </c>
      <c r="AI147" s="11">
        <v>3.3515999999999997E-2</v>
      </c>
      <c r="AJ147" s="11">
        <v>0.1484945</v>
      </c>
      <c r="AK147" s="11">
        <v>3.3981499999999998E-2</v>
      </c>
      <c r="AL147" s="11">
        <v>3.2585000000000002</v>
      </c>
      <c r="AM147" s="11">
        <v>0.57256499999999999</v>
      </c>
    </row>
    <row r="148" spans="1:39" s="1" customFormat="1" x14ac:dyDescent="0.2">
      <c r="A148" s="5">
        <v>43889</v>
      </c>
      <c r="B148" s="1" t="s">
        <v>178</v>
      </c>
      <c r="C148" s="1" t="s">
        <v>305</v>
      </c>
      <c r="D148" s="1">
        <v>46.55</v>
      </c>
      <c r="E148" s="1" t="s">
        <v>359</v>
      </c>
      <c r="F148" s="1" t="s">
        <v>402</v>
      </c>
      <c r="G148" s="1" t="s">
        <v>531</v>
      </c>
      <c r="H148" s="2" t="s">
        <v>534</v>
      </c>
      <c r="I148" s="1" t="s">
        <v>537</v>
      </c>
      <c r="J148" s="1" t="s">
        <v>542</v>
      </c>
      <c r="K148" s="7" t="s">
        <v>306</v>
      </c>
      <c r="L148" s="2" t="s">
        <v>559</v>
      </c>
      <c r="M148" s="11">
        <v>519032.49999999994</v>
      </c>
      <c r="N148" s="11">
        <v>2.4671499999999997</v>
      </c>
      <c r="O148" s="11">
        <v>1.1590949999999998</v>
      </c>
      <c r="P148" s="11">
        <v>0.55859999999999999</v>
      </c>
      <c r="Q148" s="11">
        <v>4.2360499999999996</v>
      </c>
      <c r="R148" s="11">
        <v>181.54499999999999</v>
      </c>
      <c r="S148" s="11">
        <v>516.70499999999993</v>
      </c>
      <c r="T148" s="11">
        <v>260.67999999999995</v>
      </c>
      <c r="U148" s="11">
        <v>609.80499999999995</v>
      </c>
      <c r="V148" s="11">
        <v>0.237405</v>
      </c>
      <c r="W148" s="11">
        <v>0.8332449999999999</v>
      </c>
      <c r="X148" s="11">
        <v>88.444999999999993</v>
      </c>
      <c r="Y148" s="11">
        <v>132.5744</v>
      </c>
      <c r="Z148" s="11">
        <v>6.7497499999999988E-2</v>
      </c>
      <c r="AA148" s="11">
        <v>1.0799599999999998</v>
      </c>
      <c r="AB148" s="11">
        <v>2.7464499999999998</v>
      </c>
      <c r="AC148" s="11">
        <v>1.5827</v>
      </c>
      <c r="AD148" s="11">
        <v>0.94962000000000002</v>
      </c>
      <c r="AE148" s="11">
        <v>1.9876849999999999</v>
      </c>
      <c r="AF148" s="11">
        <v>11.777149999999999</v>
      </c>
      <c r="AG148" s="11">
        <v>0.293265</v>
      </c>
      <c r="AH148" s="11">
        <v>1.7195802749999998E-3</v>
      </c>
      <c r="AI148" s="11">
        <v>0.13965</v>
      </c>
      <c r="AJ148" s="11">
        <v>0.14802899999999999</v>
      </c>
      <c r="AK148" s="11">
        <v>1.9085499999999998E-2</v>
      </c>
      <c r="AL148" s="11">
        <v>26.533499999999997</v>
      </c>
      <c r="AM148" s="11">
        <v>5.9118499999999994</v>
      </c>
    </row>
    <row r="149" spans="1:39" s="1" customFormat="1" x14ac:dyDescent="0.2">
      <c r="A149" s="5">
        <v>43889</v>
      </c>
      <c r="B149" s="1" t="s">
        <v>179</v>
      </c>
      <c r="C149" s="1" t="s">
        <v>305</v>
      </c>
      <c r="D149" s="1">
        <v>46.55</v>
      </c>
      <c r="E149" s="1" t="s">
        <v>359</v>
      </c>
      <c r="F149" s="1" t="s">
        <v>402</v>
      </c>
      <c r="G149" s="1" t="s">
        <v>531</v>
      </c>
      <c r="H149" s="2" t="s">
        <v>534</v>
      </c>
      <c r="I149" s="1" t="s">
        <v>537</v>
      </c>
      <c r="J149" s="1" t="s">
        <v>544</v>
      </c>
      <c r="K149" s="7" t="s">
        <v>306</v>
      </c>
      <c r="L149" s="2" t="s">
        <v>311</v>
      </c>
      <c r="M149" s="11">
        <v>512049.99999999994</v>
      </c>
      <c r="N149" s="11">
        <v>1.3406399999999998</v>
      </c>
      <c r="O149" s="11">
        <v>1.1404749999999999</v>
      </c>
      <c r="P149" s="11">
        <v>1.34995</v>
      </c>
      <c r="Q149" s="11">
        <v>3.2119499999999999</v>
      </c>
      <c r="R149" s="11">
        <v>201.096</v>
      </c>
      <c r="S149" s="11">
        <v>498.08499999999992</v>
      </c>
      <c r="T149" s="11">
        <v>176.89</v>
      </c>
      <c r="U149" s="11">
        <v>37.24</v>
      </c>
      <c r="V149" s="11">
        <v>5.6325499999999994E-2</v>
      </c>
      <c r="W149" s="11">
        <v>1.270815</v>
      </c>
      <c r="X149" s="11">
        <v>207.14750000000001</v>
      </c>
      <c r="Y149" s="11">
        <v>161.52850000000001</v>
      </c>
      <c r="Z149" s="11">
        <v>0.13033999999999998</v>
      </c>
      <c r="AA149" s="11">
        <v>0.23274999999999998</v>
      </c>
      <c r="AB149" s="11">
        <v>0.29792000000000002</v>
      </c>
      <c r="AC149" s="11">
        <v>2.00165E-2</v>
      </c>
      <c r="AD149" s="11">
        <v>0.22809499999999999</v>
      </c>
      <c r="AE149" s="11">
        <v>3.7226034999999994E-3</v>
      </c>
      <c r="AF149" s="11">
        <v>40.219199999999994</v>
      </c>
      <c r="AG149" s="11">
        <v>2.3275000000000001</v>
      </c>
      <c r="AH149" s="11">
        <v>4.1429499999999994E-2</v>
      </c>
      <c r="AI149" s="11">
        <v>6.5169999999999992E-2</v>
      </c>
      <c r="AJ149" s="11">
        <v>0.18154499999999998</v>
      </c>
      <c r="AK149" s="11">
        <v>0.10706499999999999</v>
      </c>
      <c r="AL149" s="11">
        <v>1.4430499999999999</v>
      </c>
      <c r="AM149" s="11">
        <v>0.293265</v>
      </c>
    </row>
    <row r="150" spans="1:39" s="1" customFormat="1" x14ac:dyDescent="0.2">
      <c r="A150" s="5">
        <v>43889</v>
      </c>
      <c r="B150" s="1" t="s">
        <v>180</v>
      </c>
      <c r="C150" s="1" t="s">
        <v>305</v>
      </c>
      <c r="D150" s="1">
        <v>46.55</v>
      </c>
      <c r="E150" s="1" t="s">
        <v>359</v>
      </c>
      <c r="F150" s="1" t="s">
        <v>402</v>
      </c>
      <c r="G150" s="1" t="s">
        <v>531</v>
      </c>
      <c r="H150" s="2" t="s">
        <v>309</v>
      </c>
      <c r="I150" s="1" t="s">
        <v>537</v>
      </c>
      <c r="J150" s="1" t="s">
        <v>543</v>
      </c>
      <c r="K150" s="7" t="s">
        <v>306</v>
      </c>
      <c r="L150" s="2" t="s">
        <v>559</v>
      </c>
      <c r="M150" s="11">
        <v>511584.49999999994</v>
      </c>
      <c r="N150" s="11">
        <v>1.661835</v>
      </c>
      <c r="O150" s="11">
        <v>1.2102999999999999</v>
      </c>
      <c r="P150" s="11">
        <v>0.26533499999999999</v>
      </c>
      <c r="Q150" s="11">
        <v>3.3050499999999996</v>
      </c>
      <c r="R150" s="11">
        <v>1140.4749999999999</v>
      </c>
      <c r="S150" s="11">
        <v>187.59649999999999</v>
      </c>
      <c r="T150" s="11">
        <v>907.72499999999991</v>
      </c>
      <c r="U150" s="11">
        <v>74.48</v>
      </c>
      <c r="V150" s="11">
        <v>4.9808499999999999E-2</v>
      </c>
      <c r="W150" s="11">
        <v>1.6757999999999997</v>
      </c>
      <c r="X150" s="11">
        <v>367.745</v>
      </c>
      <c r="Y150" s="11">
        <v>274.64499999999998</v>
      </c>
      <c r="Z150" s="11">
        <v>3.3653322499999998E-3</v>
      </c>
      <c r="AA150" s="11">
        <v>43.291499999999999</v>
      </c>
      <c r="AB150" s="11">
        <v>0.172235</v>
      </c>
      <c r="AC150" s="11">
        <v>0.12568499999999999</v>
      </c>
      <c r="AD150" s="11">
        <v>8.7689726249999995E-3</v>
      </c>
      <c r="AE150" s="11">
        <v>5.0273999999999992</v>
      </c>
      <c r="AF150" s="11">
        <v>35.378</v>
      </c>
      <c r="AG150" s="11">
        <v>8.3789999999999989E-2</v>
      </c>
      <c r="AH150" s="11">
        <v>1.3964999999999998E-2</v>
      </c>
      <c r="AI150" s="11">
        <v>0.58187500000000003</v>
      </c>
      <c r="AJ150" s="11">
        <v>0.1862</v>
      </c>
      <c r="AK150" s="11">
        <v>0.11637499999999999</v>
      </c>
      <c r="AL150" s="11">
        <v>5958.4</v>
      </c>
      <c r="AM150" s="11">
        <v>91.238</v>
      </c>
    </row>
    <row r="151" spans="1:39" s="1" customFormat="1" x14ac:dyDescent="0.2">
      <c r="A151" s="5">
        <v>43889</v>
      </c>
      <c r="B151" s="1" t="s">
        <v>181</v>
      </c>
      <c r="C151" s="1" t="s">
        <v>305</v>
      </c>
      <c r="D151" s="1">
        <v>46.55</v>
      </c>
      <c r="E151" s="1" t="s">
        <v>359</v>
      </c>
      <c r="F151" s="1" t="s">
        <v>402</v>
      </c>
      <c r="G151" s="1" t="s">
        <v>531</v>
      </c>
      <c r="H151" s="2" t="s">
        <v>309</v>
      </c>
      <c r="I151" s="1" t="s">
        <v>537</v>
      </c>
      <c r="J151" s="1" t="s">
        <v>544</v>
      </c>
      <c r="K151" s="7" t="s">
        <v>306</v>
      </c>
      <c r="L151" s="2" t="s">
        <v>559</v>
      </c>
      <c r="M151" s="11">
        <v>523221.99999999994</v>
      </c>
      <c r="N151" s="11">
        <v>2.0016499999999997</v>
      </c>
      <c r="O151" s="11">
        <v>1.2754699999999999</v>
      </c>
      <c r="P151" s="11">
        <v>0.57721999999999996</v>
      </c>
      <c r="Q151" s="11">
        <v>6.8893999999999993</v>
      </c>
      <c r="R151" s="11">
        <v>336.55649999999997</v>
      </c>
      <c r="S151" s="11">
        <v>225.30199999999999</v>
      </c>
      <c r="T151" s="11">
        <v>1303.3999999999999</v>
      </c>
      <c r="U151" s="11">
        <v>28.395499999999998</v>
      </c>
      <c r="V151" s="11">
        <v>1.687041825E-3</v>
      </c>
      <c r="W151" s="11">
        <v>0.77272999999999992</v>
      </c>
      <c r="X151" s="11">
        <v>204.82</v>
      </c>
      <c r="Y151" s="11">
        <v>119.16799999999999</v>
      </c>
      <c r="Z151" s="11">
        <v>0.10706499999999999</v>
      </c>
      <c r="AA151" s="11">
        <v>3.7705500000000001</v>
      </c>
      <c r="AB151" s="11">
        <v>2.3740500000000001E-2</v>
      </c>
      <c r="AC151" s="11">
        <v>1.4430499999999999E-2</v>
      </c>
      <c r="AD151" s="11">
        <v>4.6084499999999994E-2</v>
      </c>
      <c r="AE151" s="11">
        <v>1.20099</v>
      </c>
      <c r="AF151" s="11">
        <v>18.62</v>
      </c>
      <c r="AG151" s="11">
        <v>22.8095</v>
      </c>
      <c r="AH151" s="11">
        <v>6.0514999999999992E-2</v>
      </c>
      <c r="AI151" s="11">
        <v>0.20016499999999998</v>
      </c>
      <c r="AJ151" s="11">
        <v>0.21878500000000001</v>
      </c>
      <c r="AK151" s="11">
        <v>4.3756999999999997E-2</v>
      </c>
      <c r="AL151" s="11">
        <v>8.6582999999999988</v>
      </c>
      <c r="AM151" s="11">
        <v>6.6100999999999992</v>
      </c>
    </row>
    <row r="152" spans="1:39" s="1" customFormat="1" x14ac:dyDescent="0.2">
      <c r="A152" s="5">
        <v>43889</v>
      </c>
      <c r="B152" s="1" t="s">
        <v>154</v>
      </c>
      <c r="C152" s="1" t="s">
        <v>305</v>
      </c>
      <c r="D152" s="1">
        <v>46.55</v>
      </c>
      <c r="E152" s="1" t="s">
        <v>361</v>
      </c>
      <c r="F152" s="1" t="s">
        <v>404</v>
      </c>
      <c r="G152" s="1" t="s">
        <v>531</v>
      </c>
      <c r="H152" s="2" t="s">
        <v>534</v>
      </c>
      <c r="I152" s="1" t="s">
        <v>540</v>
      </c>
      <c r="J152" s="1" t="s">
        <v>544</v>
      </c>
      <c r="K152" s="7" t="s">
        <v>306</v>
      </c>
      <c r="L152" s="2" t="s">
        <v>559</v>
      </c>
      <c r="M152" s="11">
        <v>515773.99999999994</v>
      </c>
      <c r="N152" s="11">
        <v>2.4205999999999999</v>
      </c>
      <c r="O152" s="11">
        <v>0.93099999999999994</v>
      </c>
      <c r="P152" s="11">
        <v>2.4205999999999999</v>
      </c>
      <c r="Q152" s="11">
        <v>3.95675</v>
      </c>
      <c r="R152" s="11">
        <v>8.565199999999999</v>
      </c>
      <c r="S152" s="11">
        <v>121.03</v>
      </c>
      <c r="T152" s="11">
        <v>1862</v>
      </c>
      <c r="U152" s="11">
        <v>414.29500000000002</v>
      </c>
      <c r="V152" s="11">
        <v>1.687041825E-3</v>
      </c>
      <c r="W152" s="11">
        <v>0.68894</v>
      </c>
      <c r="X152" s="11">
        <v>0.28483944999999999</v>
      </c>
      <c r="Y152" s="11">
        <v>93.565499999999986</v>
      </c>
      <c r="Z152" s="11">
        <v>0.54928999999999994</v>
      </c>
      <c r="AA152" s="11">
        <v>51.344649999999994</v>
      </c>
      <c r="AB152" s="11">
        <v>3.6774499999999999</v>
      </c>
      <c r="AC152" s="11">
        <v>5.3997999999999999</v>
      </c>
      <c r="AD152" s="11">
        <v>0.97755000000000003</v>
      </c>
      <c r="AE152" s="11">
        <v>0.71687000000000001</v>
      </c>
      <c r="AF152" s="11">
        <v>0.67497499999999999</v>
      </c>
      <c r="AG152" s="11">
        <v>0.22809499999999999</v>
      </c>
      <c r="AH152" s="11">
        <v>2.7929999999999996E-2</v>
      </c>
      <c r="AI152" s="11">
        <v>0.37240000000000001</v>
      </c>
      <c r="AJ152" s="11">
        <v>0.37705499999999997</v>
      </c>
      <c r="AK152" s="11">
        <v>14.989099999999999</v>
      </c>
      <c r="AL152" s="11">
        <v>22.8095</v>
      </c>
      <c r="AM152" s="11">
        <v>1.90855</v>
      </c>
    </row>
    <row r="153" spans="1:39" s="1" customFormat="1" x14ac:dyDescent="0.2">
      <c r="A153" s="5">
        <v>43889</v>
      </c>
      <c r="B153" s="1" t="s">
        <v>155</v>
      </c>
      <c r="C153" s="1" t="s">
        <v>305</v>
      </c>
      <c r="D153" s="1">
        <v>46.55</v>
      </c>
      <c r="E153" s="1" t="s">
        <v>361</v>
      </c>
      <c r="F153" s="1" t="s">
        <v>404</v>
      </c>
      <c r="G153" s="1" t="s">
        <v>531</v>
      </c>
      <c r="H153" s="2" t="s">
        <v>534</v>
      </c>
      <c r="I153" s="1" t="s">
        <v>540</v>
      </c>
      <c r="J153" s="1" t="s">
        <v>544</v>
      </c>
      <c r="K153" s="7" t="s">
        <v>306</v>
      </c>
      <c r="L153" s="2" t="s">
        <v>559</v>
      </c>
      <c r="M153" s="11">
        <v>529739</v>
      </c>
      <c r="N153" s="11">
        <v>2.0481999999999996</v>
      </c>
      <c r="O153" s="11">
        <v>0.95334399999999997</v>
      </c>
      <c r="P153" s="11">
        <v>1.8154499999999998</v>
      </c>
      <c r="Q153" s="11">
        <v>4.6084500000000004</v>
      </c>
      <c r="R153" s="11">
        <v>11.125449999999999</v>
      </c>
      <c r="S153" s="11">
        <v>191.32050000000001</v>
      </c>
      <c r="T153" s="11">
        <v>1862</v>
      </c>
      <c r="U153" s="11">
        <v>535.32499999999993</v>
      </c>
      <c r="V153" s="11">
        <v>0.18154499999999998</v>
      </c>
      <c r="W153" s="11">
        <v>0.74945499999999998</v>
      </c>
      <c r="X153" s="11">
        <v>0.600495</v>
      </c>
      <c r="Y153" s="11">
        <v>124.10229999999999</v>
      </c>
      <c r="Z153" s="11">
        <v>0.40964</v>
      </c>
      <c r="AA153" s="11">
        <v>56.092750000000002</v>
      </c>
      <c r="AB153" s="11">
        <v>3.4446999999999997</v>
      </c>
      <c r="AC153" s="11">
        <v>3.9334750000000001</v>
      </c>
      <c r="AD153" s="11">
        <v>0.97755000000000003</v>
      </c>
      <c r="AE153" s="11">
        <v>2.4205999999999999</v>
      </c>
      <c r="AF153" s="11">
        <v>0.84721000000000002</v>
      </c>
      <c r="AG153" s="11">
        <v>0.29792000000000002</v>
      </c>
      <c r="AH153" s="11">
        <v>1.7195802749999998E-3</v>
      </c>
      <c r="AI153" s="11">
        <v>0.49715399999999998</v>
      </c>
      <c r="AJ153" s="11">
        <v>0.56325499999999995</v>
      </c>
      <c r="AK153" s="11">
        <v>18.759650000000001</v>
      </c>
      <c r="AL153" s="11">
        <v>8.9375999999999998</v>
      </c>
      <c r="AM153" s="11">
        <v>1.4896</v>
      </c>
    </row>
    <row r="154" spans="1:39" s="1" customFormat="1" x14ac:dyDescent="0.2">
      <c r="A154" s="5">
        <v>43889</v>
      </c>
      <c r="B154" s="1" t="s">
        <v>156</v>
      </c>
      <c r="C154" s="1" t="s">
        <v>305</v>
      </c>
      <c r="D154" s="1">
        <v>46.55</v>
      </c>
      <c r="E154" s="1" t="s">
        <v>361</v>
      </c>
      <c r="F154" s="1" t="s">
        <v>404</v>
      </c>
      <c r="G154" s="1" t="s">
        <v>531</v>
      </c>
      <c r="H154" s="2" t="s">
        <v>534</v>
      </c>
      <c r="I154" s="1" t="s">
        <v>537</v>
      </c>
      <c r="J154" s="1" t="s">
        <v>544</v>
      </c>
      <c r="K154" s="7" t="s">
        <v>306</v>
      </c>
      <c r="L154" s="2" t="s">
        <v>559</v>
      </c>
      <c r="M154" s="11">
        <v>531601</v>
      </c>
      <c r="N154" s="11">
        <v>2.5602499999999999</v>
      </c>
      <c r="O154" s="11">
        <v>0.80065999999999993</v>
      </c>
      <c r="P154" s="11">
        <v>0.74480000000000002</v>
      </c>
      <c r="Q154" s="11">
        <v>4.9342999999999995</v>
      </c>
      <c r="R154" s="11">
        <v>26.998999999999995</v>
      </c>
      <c r="S154" s="11">
        <v>203.88899999999998</v>
      </c>
      <c r="T154" s="11">
        <v>1308.0550000000001</v>
      </c>
      <c r="U154" s="11">
        <v>367.745</v>
      </c>
      <c r="V154" s="11">
        <v>0.37705499999999997</v>
      </c>
      <c r="W154" s="11">
        <v>0.82858999999999994</v>
      </c>
      <c r="X154" s="11">
        <v>0.36308999999999997</v>
      </c>
      <c r="Y154" s="11">
        <v>102.92204999999998</v>
      </c>
      <c r="Z154" s="11">
        <v>1.3127099999999998</v>
      </c>
      <c r="AA154" s="11">
        <v>74.759299999999996</v>
      </c>
      <c r="AB154" s="11">
        <v>2.9093749999999998</v>
      </c>
      <c r="AC154" s="11">
        <v>3.5843499999999997</v>
      </c>
      <c r="AD154" s="11">
        <v>0.85186499999999998</v>
      </c>
      <c r="AE154" s="11">
        <v>0.90306999999999993</v>
      </c>
      <c r="AF154" s="11">
        <v>0.56325499999999995</v>
      </c>
      <c r="AG154" s="11">
        <v>0.51204999999999989</v>
      </c>
      <c r="AH154" s="11">
        <v>0.15826999999999999</v>
      </c>
      <c r="AI154" s="11">
        <v>0.27464499999999997</v>
      </c>
      <c r="AJ154" s="11">
        <v>0.74945499999999998</v>
      </c>
      <c r="AK154" s="11">
        <v>24.950800000000001</v>
      </c>
      <c r="AL154" s="11">
        <v>19.550999999999998</v>
      </c>
      <c r="AM154" s="11">
        <v>0.85186499999999998</v>
      </c>
    </row>
    <row r="155" spans="1:39" s="1" customFormat="1" x14ac:dyDescent="0.2">
      <c r="A155" s="5">
        <v>43889</v>
      </c>
      <c r="B155" s="1" t="s">
        <v>157</v>
      </c>
      <c r="C155" s="1" t="s">
        <v>305</v>
      </c>
      <c r="D155" s="1">
        <v>46.55</v>
      </c>
      <c r="E155" s="1" t="s">
        <v>362</v>
      </c>
      <c r="F155" s="1" t="s">
        <v>404</v>
      </c>
      <c r="G155" s="1" t="s">
        <v>531</v>
      </c>
      <c r="H155" s="2" t="s">
        <v>534</v>
      </c>
      <c r="I155" s="1" t="s">
        <v>537</v>
      </c>
      <c r="J155" s="1" t="s">
        <v>542</v>
      </c>
      <c r="K155" s="7" t="s">
        <v>306</v>
      </c>
      <c r="L155" s="2" t="s">
        <v>307</v>
      </c>
      <c r="M155" s="11">
        <v>555807</v>
      </c>
      <c r="N155" s="11">
        <v>1.6478699999999999</v>
      </c>
      <c r="O155" s="11">
        <v>1.32202</v>
      </c>
      <c r="P155" s="11">
        <v>0.70755999999999997</v>
      </c>
      <c r="Q155" s="11">
        <v>609.80499999999995</v>
      </c>
      <c r="R155" s="11">
        <v>91.238</v>
      </c>
      <c r="S155" s="11">
        <v>485.05099999999999</v>
      </c>
      <c r="T155" s="11">
        <v>437.57</v>
      </c>
      <c r="U155" s="11">
        <v>14.430499999999999</v>
      </c>
      <c r="V155" s="11">
        <v>0.50273999999999996</v>
      </c>
      <c r="W155" s="11">
        <v>0.63307999999999998</v>
      </c>
      <c r="X155" s="11">
        <v>466.89649999999995</v>
      </c>
      <c r="Y155" s="11">
        <v>71.035299999999992</v>
      </c>
      <c r="Z155" s="11">
        <v>3.3653322499999998E-3</v>
      </c>
      <c r="AA155" s="11">
        <v>6.982499999999999</v>
      </c>
      <c r="AB155" s="11">
        <v>6.6566500000000001E-2</v>
      </c>
      <c r="AC155" s="11">
        <v>0.13965</v>
      </c>
      <c r="AD155" s="11">
        <v>0.55859999999999999</v>
      </c>
      <c r="AE155" s="11">
        <v>1.75959</v>
      </c>
      <c r="AF155" s="11">
        <v>3.2119499999999999</v>
      </c>
      <c r="AG155" s="11">
        <v>0.20482</v>
      </c>
      <c r="AH155" s="11">
        <v>3.5843499999999993E-2</v>
      </c>
      <c r="AI155" s="11">
        <v>0.12568499999999999</v>
      </c>
      <c r="AJ155" s="11">
        <v>4.4629648750000001E-2</v>
      </c>
      <c r="AK155" s="11">
        <v>3.7838167499999997E-4</v>
      </c>
      <c r="AL155" s="11">
        <v>37.24</v>
      </c>
      <c r="AM155" s="11">
        <v>1.34995</v>
      </c>
    </row>
    <row r="156" spans="1:39" s="1" customFormat="1" x14ac:dyDescent="0.2">
      <c r="A156" s="5">
        <v>43889</v>
      </c>
      <c r="B156" s="1" t="s">
        <v>158</v>
      </c>
      <c r="C156" s="1" t="s">
        <v>305</v>
      </c>
      <c r="D156" s="1">
        <v>46.55</v>
      </c>
      <c r="E156" s="1" t="s">
        <v>362</v>
      </c>
      <c r="F156" s="1" t="s">
        <v>404</v>
      </c>
      <c r="G156" s="1" t="s">
        <v>531</v>
      </c>
      <c r="H156" s="2" t="s">
        <v>534</v>
      </c>
      <c r="I156" s="1" t="s">
        <v>537</v>
      </c>
      <c r="J156" s="1" t="s">
        <v>542</v>
      </c>
      <c r="K156" s="7" t="s">
        <v>306</v>
      </c>
      <c r="L156" s="2" t="s">
        <v>559</v>
      </c>
      <c r="M156" s="11">
        <v>531135.5</v>
      </c>
      <c r="N156" s="11">
        <v>2.2343999999999999</v>
      </c>
      <c r="O156" s="11">
        <v>1.0427199999999999</v>
      </c>
      <c r="P156" s="11">
        <v>1.7223499999999998</v>
      </c>
      <c r="Q156" s="11">
        <v>43.756999999999998</v>
      </c>
      <c r="R156" s="11">
        <v>78.669499999999999</v>
      </c>
      <c r="S156" s="11">
        <v>163.85599999999999</v>
      </c>
      <c r="T156" s="11">
        <v>442.22499999999997</v>
      </c>
      <c r="U156" s="11">
        <v>3.6938588750000001E-2</v>
      </c>
      <c r="V156" s="11">
        <v>1.687041825E-3</v>
      </c>
      <c r="W156" s="11">
        <v>0.25136999999999998</v>
      </c>
      <c r="X156" s="11">
        <v>80.065999999999988</v>
      </c>
      <c r="Y156" s="11">
        <v>31.235050000000001</v>
      </c>
      <c r="Z156" s="11">
        <v>3.3653322499999998E-3</v>
      </c>
      <c r="AA156" s="11">
        <v>4.8411999999999997</v>
      </c>
      <c r="AB156" s="11">
        <v>5.2601499999999995E-2</v>
      </c>
      <c r="AC156" s="11">
        <v>1.0641213625E-3</v>
      </c>
      <c r="AD156" s="11">
        <v>0.13965</v>
      </c>
      <c r="AE156" s="11">
        <v>4.2360499999999996</v>
      </c>
      <c r="AF156" s="11">
        <v>0.58653</v>
      </c>
      <c r="AG156" s="11">
        <v>2.7929999999999997</v>
      </c>
      <c r="AH156" s="11">
        <v>1.7195802749999998E-3</v>
      </c>
      <c r="AI156" s="11">
        <v>7.2152499999999994E-2</v>
      </c>
      <c r="AJ156" s="11">
        <v>0.15826999999999999</v>
      </c>
      <c r="AK156" s="11">
        <v>5.9118499999999997E-2</v>
      </c>
      <c r="AL156" s="11">
        <v>30.2575</v>
      </c>
      <c r="AM156" s="11">
        <v>2.1878500000000001</v>
      </c>
    </row>
    <row r="157" spans="1:39" s="1" customFormat="1" x14ac:dyDescent="0.2">
      <c r="A157" s="5">
        <v>43889</v>
      </c>
      <c r="B157" s="1" t="s">
        <v>159</v>
      </c>
      <c r="C157" s="1" t="s">
        <v>305</v>
      </c>
      <c r="D157" s="1">
        <v>46.55</v>
      </c>
      <c r="E157" s="1" t="s">
        <v>362</v>
      </c>
      <c r="F157" s="1" t="s">
        <v>404</v>
      </c>
      <c r="G157" s="1" t="s">
        <v>531</v>
      </c>
      <c r="H157" s="2" t="s">
        <v>534</v>
      </c>
      <c r="I157" s="1" t="s">
        <v>538</v>
      </c>
      <c r="J157" s="1" t="s">
        <v>544</v>
      </c>
      <c r="K157" s="7" t="s">
        <v>306</v>
      </c>
      <c r="L157" s="2"/>
      <c r="M157" s="11">
        <v>550686.5</v>
      </c>
      <c r="N157" s="11">
        <v>1.308055</v>
      </c>
      <c r="O157" s="11">
        <v>0.81928000000000001</v>
      </c>
      <c r="P157" s="11">
        <v>4.9462866250000001E-2</v>
      </c>
      <c r="Q157" s="11">
        <v>7.4479999999999995</v>
      </c>
      <c r="R157" s="11">
        <v>141.97749999999999</v>
      </c>
      <c r="S157" s="11">
        <v>169.9075</v>
      </c>
      <c r="T157" s="11">
        <v>153.61499999999998</v>
      </c>
      <c r="U157" s="11">
        <v>22.8095</v>
      </c>
      <c r="V157" s="11">
        <v>7.1686999999999987E-2</v>
      </c>
      <c r="W157" s="11">
        <v>0.40964</v>
      </c>
      <c r="X157" s="11">
        <v>58.652999999999999</v>
      </c>
      <c r="Y157" s="11">
        <v>32.491899999999994</v>
      </c>
      <c r="Z157" s="11">
        <v>0.12102999999999998</v>
      </c>
      <c r="AA157" s="11">
        <v>0.80996999999999986</v>
      </c>
      <c r="AB157" s="11">
        <v>6.5169999999999992E-2</v>
      </c>
      <c r="AC157" s="11">
        <v>3.7240000000000002E-2</v>
      </c>
      <c r="AD157" s="11">
        <v>6.3308000000000003E-2</v>
      </c>
      <c r="AE157" s="11">
        <v>0.75410999999999995</v>
      </c>
      <c r="AF157" s="11">
        <v>0.56325499999999995</v>
      </c>
      <c r="AG157" s="11">
        <v>2.5602499999999999</v>
      </c>
      <c r="AH157" s="11">
        <v>1.7195802749999998E-3</v>
      </c>
      <c r="AI157" s="11">
        <v>0.12102999999999998</v>
      </c>
      <c r="AJ157" s="11">
        <v>9.3100000000000002E-2</v>
      </c>
      <c r="AK157" s="11">
        <v>0.11637499999999999</v>
      </c>
      <c r="AL157" s="11">
        <v>3.6774499999999999</v>
      </c>
      <c r="AM157" s="11">
        <v>0.6284249999999999</v>
      </c>
    </row>
    <row r="158" spans="1:39" s="1" customFormat="1" x14ac:dyDescent="0.2">
      <c r="A158" s="5">
        <v>43889</v>
      </c>
      <c r="B158" s="1" t="s">
        <v>160</v>
      </c>
      <c r="C158" s="1" t="s">
        <v>305</v>
      </c>
      <c r="D158" s="1">
        <v>46.55</v>
      </c>
      <c r="E158" s="1" t="s">
        <v>362</v>
      </c>
      <c r="F158" s="1" t="s">
        <v>404</v>
      </c>
      <c r="G158" s="1" t="s">
        <v>531</v>
      </c>
      <c r="H158" s="2" t="s">
        <v>534</v>
      </c>
      <c r="I158" s="1" t="s">
        <v>537</v>
      </c>
      <c r="J158" s="1" t="s">
        <v>542</v>
      </c>
      <c r="K158" s="7" t="s">
        <v>306</v>
      </c>
      <c r="L158" s="2"/>
      <c r="M158" s="11">
        <v>554876</v>
      </c>
      <c r="N158" s="11">
        <v>1.5501150000000001</v>
      </c>
      <c r="O158" s="11">
        <v>1.10789</v>
      </c>
      <c r="P158" s="11">
        <v>1.7223499999999998</v>
      </c>
      <c r="Q158" s="11">
        <v>30.2575</v>
      </c>
      <c r="R158" s="11">
        <v>614.45999999999992</v>
      </c>
      <c r="S158" s="11">
        <v>161.994</v>
      </c>
      <c r="T158" s="11">
        <v>754.1099999999999</v>
      </c>
      <c r="U158" s="11">
        <v>19.550999999999998</v>
      </c>
      <c r="V158" s="11">
        <v>0.15826999999999999</v>
      </c>
      <c r="W158" s="11">
        <v>0.69824999999999993</v>
      </c>
      <c r="X158" s="11">
        <v>54.463499999999996</v>
      </c>
      <c r="Y158" s="11">
        <v>66.566499999999991</v>
      </c>
      <c r="Z158" s="11">
        <v>0.20482</v>
      </c>
      <c r="AA158" s="11">
        <v>27.929999999999996</v>
      </c>
      <c r="AB158" s="11">
        <v>0.61446000000000001</v>
      </c>
      <c r="AC158" s="11">
        <v>5.5859999999999993E-2</v>
      </c>
      <c r="AD158" s="11">
        <v>8.7689726249999995E-3</v>
      </c>
      <c r="AE158" s="11">
        <v>1.363915</v>
      </c>
      <c r="AF158" s="11">
        <v>5.1204999999999998</v>
      </c>
      <c r="AG158" s="11">
        <v>0.37240000000000001</v>
      </c>
      <c r="AH158" s="11">
        <v>1.7195802749999998E-3</v>
      </c>
      <c r="AI158" s="11">
        <v>0.14896000000000001</v>
      </c>
      <c r="AJ158" s="11">
        <v>0.14570149999999998</v>
      </c>
      <c r="AK158" s="11">
        <v>6.6566500000000001E-2</v>
      </c>
      <c r="AL158" s="11">
        <v>8751.4</v>
      </c>
      <c r="AM158" s="11">
        <v>20.947499999999998</v>
      </c>
    </row>
    <row r="159" spans="1:39" s="1" customFormat="1" x14ac:dyDescent="0.2">
      <c r="A159" s="5">
        <v>43889</v>
      </c>
      <c r="B159" s="1" t="s">
        <v>161</v>
      </c>
      <c r="C159" s="1" t="s">
        <v>305</v>
      </c>
      <c r="D159" s="1">
        <v>46.55</v>
      </c>
      <c r="E159" s="1" t="s">
        <v>362</v>
      </c>
      <c r="F159" s="1" t="s">
        <v>404</v>
      </c>
      <c r="G159" s="1" t="s">
        <v>531</v>
      </c>
      <c r="H159" s="2" t="s">
        <v>313</v>
      </c>
      <c r="I159" s="1" t="s">
        <v>539</v>
      </c>
      <c r="J159" s="1" t="s">
        <v>542</v>
      </c>
      <c r="K159" s="7" t="s">
        <v>306</v>
      </c>
      <c r="L159" s="2" t="s">
        <v>559</v>
      </c>
      <c r="M159" s="11">
        <v>561858.5</v>
      </c>
      <c r="N159" s="11">
        <v>4.7015500000000001</v>
      </c>
      <c r="O159" s="11">
        <v>7.4945499999999994</v>
      </c>
      <c r="P159" s="11">
        <v>1.1172</v>
      </c>
      <c r="Q159" s="11">
        <v>856.51999999999987</v>
      </c>
      <c r="R159" s="11">
        <v>265.33499999999998</v>
      </c>
      <c r="S159" s="11">
        <v>246.71499999999997</v>
      </c>
      <c r="T159" s="11">
        <v>237.40499999999997</v>
      </c>
      <c r="U159" s="11">
        <v>23.274999999999999</v>
      </c>
      <c r="V159" s="11">
        <v>0.75876499999999991</v>
      </c>
      <c r="W159" s="11">
        <v>0.40032999999999996</v>
      </c>
      <c r="X159" s="11">
        <v>463.63800000000003</v>
      </c>
      <c r="Y159" s="11">
        <v>40.451949999999997</v>
      </c>
      <c r="Z159" s="11">
        <v>0.153615</v>
      </c>
      <c r="AA159" s="11">
        <v>3.84075E-3</v>
      </c>
      <c r="AB159" s="11">
        <v>4.1561003749999992E-3</v>
      </c>
      <c r="AC159" s="11">
        <v>1.0641213625E-3</v>
      </c>
      <c r="AD159" s="11">
        <v>0.11171999999999999</v>
      </c>
      <c r="AE159" s="11">
        <v>1.2894349999999999</v>
      </c>
      <c r="AF159" s="11">
        <v>0.79600499999999996</v>
      </c>
      <c r="AG159" s="11">
        <v>0.21412999999999999</v>
      </c>
      <c r="AH159" s="11">
        <v>4.4687999999999999E-2</v>
      </c>
      <c r="AI159" s="11">
        <v>6.4238999999999991E-2</v>
      </c>
      <c r="AJ159" s="11">
        <v>0.153615</v>
      </c>
      <c r="AK159" s="11">
        <v>8.2858999999999988E-2</v>
      </c>
      <c r="AL159" s="11">
        <v>17.689</v>
      </c>
      <c r="AM159" s="11">
        <v>1.5361499999999999</v>
      </c>
    </row>
    <row r="160" spans="1:39" s="1" customFormat="1" x14ac:dyDescent="0.2">
      <c r="A160" s="5">
        <v>43889</v>
      </c>
      <c r="B160" s="1" t="s">
        <v>162</v>
      </c>
      <c r="C160" s="1" t="s">
        <v>305</v>
      </c>
      <c r="D160" s="1">
        <v>46.55</v>
      </c>
      <c r="E160" s="1" t="s">
        <v>363</v>
      </c>
      <c r="F160" s="1" t="s">
        <v>404</v>
      </c>
      <c r="G160" s="1" t="s">
        <v>531</v>
      </c>
      <c r="H160" s="2" t="s">
        <v>313</v>
      </c>
      <c r="I160" s="1" t="s">
        <v>537</v>
      </c>
      <c r="J160" s="1" t="s">
        <v>544</v>
      </c>
      <c r="K160" s="1" t="s">
        <v>315</v>
      </c>
      <c r="L160" s="2"/>
      <c r="M160" s="11">
        <v>513446.49999999994</v>
      </c>
      <c r="N160" s="11">
        <v>2.2343999999999999</v>
      </c>
      <c r="O160" s="11">
        <v>1.2335749999999999</v>
      </c>
      <c r="P160" s="11">
        <v>1.4896</v>
      </c>
      <c r="Q160" s="11">
        <v>86.117499999999993</v>
      </c>
      <c r="R160" s="11">
        <v>553.94499999999994</v>
      </c>
      <c r="S160" s="11">
        <v>265.33499999999998</v>
      </c>
      <c r="T160" s="11">
        <v>1489.6</v>
      </c>
      <c r="U160" s="11">
        <v>13.034000000000001</v>
      </c>
      <c r="V160" s="11">
        <v>1.687041825E-3</v>
      </c>
      <c r="W160" s="11">
        <v>7.6543328749999993E-3</v>
      </c>
      <c r="X160" s="11">
        <v>119.63349999999998</v>
      </c>
      <c r="Y160" s="11">
        <v>52.601499999999994</v>
      </c>
      <c r="Z160" s="11">
        <v>3.3653322499999998E-3</v>
      </c>
      <c r="AA160" s="11">
        <v>6.5635499999999993</v>
      </c>
      <c r="AB160" s="11">
        <v>0.237405</v>
      </c>
      <c r="AC160" s="11">
        <v>1.0641213625E-3</v>
      </c>
      <c r="AD160" s="11">
        <v>4.1894999999999995E-2</v>
      </c>
      <c r="AE160" s="11">
        <v>0.40032999999999996</v>
      </c>
      <c r="AF160" s="11">
        <v>7.3548999999999998</v>
      </c>
      <c r="AG160" s="11">
        <v>0.12568499999999999</v>
      </c>
      <c r="AH160" s="11">
        <v>1.7195802749999998E-3</v>
      </c>
      <c r="AI160" s="11">
        <v>0.27929999999999999</v>
      </c>
      <c r="AJ160" s="11">
        <v>0.12102999999999998</v>
      </c>
      <c r="AK160" s="11">
        <v>3.7838167499999997E-4</v>
      </c>
      <c r="AL160" s="11">
        <v>10.008249999999999</v>
      </c>
      <c r="AM160" s="11">
        <v>9.7289499999999993</v>
      </c>
    </row>
    <row r="161" spans="1:39" s="1" customFormat="1" x14ac:dyDescent="0.2">
      <c r="A161" s="5">
        <v>43889</v>
      </c>
      <c r="B161" s="1" t="s">
        <v>163</v>
      </c>
      <c r="C161" s="1" t="s">
        <v>305</v>
      </c>
      <c r="D161" s="1">
        <v>46.55</v>
      </c>
      <c r="E161" s="1" t="s">
        <v>363</v>
      </c>
      <c r="F161" s="1" t="s">
        <v>404</v>
      </c>
      <c r="G161" s="1" t="s">
        <v>531</v>
      </c>
      <c r="H161" s="2" t="s">
        <v>313</v>
      </c>
      <c r="I161" s="1" t="s">
        <v>537</v>
      </c>
      <c r="J161" s="1" t="s">
        <v>544</v>
      </c>
      <c r="K161" s="1" t="s">
        <v>315</v>
      </c>
      <c r="L161" s="2"/>
      <c r="M161" s="11">
        <v>525084</v>
      </c>
      <c r="N161" s="11">
        <v>130.33999999999997</v>
      </c>
      <c r="O161" s="11">
        <v>12.382300000000001</v>
      </c>
      <c r="P161" s="11">
        <v>0.93099999999999994</v>
      </c>
      <c r="Q161" s="11">
        <v>137.32249999999999</v>
      </c>
      <c r="R161" s="11">
        <v>991.51499999999999</v>
      </c>
      <c r="S161" s="11">
        <v>98.685999999999993</v>
      </c>
      <c r="T161" s="11">
        <v>1815.4499999999998</v>
      </c>
      <c r="U161" s="11">
        <v>24.671499999999998</v>
      </c>
      <c r="V161" s="11">
        <v>0.60514999999999997</v>
      </c>
      <c r="W161" s="11">
        <v>0.2900065</v>
      </c>
      <c r="X161" s="11">
        <v>166.649</v>
      </c>
      <c r="Y161" s="11">
        <v>26.998999999999995</v>
      </c>
      <c r="Z161" s="11">
        <v>12.5685</v>
      </c>
      <c r="AA161" s="11">
        <v>2.1878500000000001</v>
      </c>
      <c r="AB161" s="11">
        <v>0.21412999999999999</v>
      </c>
      <c r="AC161" s="11">
        <v>7.1221499999999993E-2</v>
      </c>
      <c r="AD161" s="11">
        <v>4.6550000000000002</v>
      </c>
      <c r="AE161" s="11">
        <v>0.26533499999999999</v>
      </c>
      <c r="AF161" s="11">
        <v>6.4704500000000005</v>
      </c>
      <c r="AG161" s="11">
        <v>0.22343999999999997</v>
      </c>
      <c r="AH161" s="11">
        <v>8.3789999999999989E-2</v>
      </c>
      <c r="AI161" s="11">
        <v>0.18154499999999998</v>
      </c>
      <c r="AJ161" s="11">
        <v>0.153615</v>
      </c>
      <c r="AK161" s="11">
        <v>3.2119499999999995E-2</v>
      </c>
      <c r="AL161" s="11">
        <v>8.6582999999999988</v>
      </c>
      <c r="AM161" s="11">
        <v>10.10135</v>
      </c>
    </row>
    <row r="162" spans="1:39" s="1" customFormat="1" x14ac:dyDescent="0.2">
      <c r="A162" s="5">
        <v>43889</v>
      </c>
      <c r="B162" s="1" t="s">
        <v>164</v>
      </c>
      <c r="C162" s="1" t="s">
        <v>305</v>
      </c>
      <c r="D162" s="1">
        <v>46.55</v>
      </c>
      <c r="E162" s="1" t="s">
        <v>363</v>
      </c>
      <c r="F162" s="1" t="s">
        <v>404</v>
      </c>
      <c r="G162" s="1" t="s">
        <v>531</v>
      </c>
      <c r="H162" s="2" t="s">
        <v>313</v>
      </c>
      <c r="I162" s="1" t="s">
        <v>537</v>
      </c>
      <c r="J162" s="1" t="s">
        <v>543</v>
      </c>
      <c r="K162" s="1" t="s">
        <v>315</v>
      </c>
      <c r="L162" s="2" t="s">
        <v>316</v>
      </c>
      <c r="M162" s="11">
        <v>516704.99999999994</v>
      </c>
      <c r="N162" s="11">
        <v>158.26999999999998</v>
      </c>
      <c r="O162" s="11">
        <v>6.2377000000000002</v>
      </c>
      <c r="P162" s="11">
        <v>1.3964999999999999</v>
      </c>
      <c r="Q162" s="11">
        <v>30.722999999999999</v>
      </c>
      <c r="R162" s="11">
        <v>1000.8249999999999</v>
      </c>
      <c r="S162" s="11">
        <v>240.19799999999998</v>
      </c>
      <c r="T162" s="11">
        <v>2513.6999999999998</v>
      </c>
      <c r="U162" s="11">
        <v>56.325499999999998</v>
      </c>
      <c r="V162" s="11">
        <v>0.55394500000000002</v>
      </c>
      <c r="W162" s="11">
        <v>0.32584999999999997</v>
      </c>
      <c r="X162" s="11">
        <v>358.435</v>
      </c>
      <c r="Y162" s="11">
        <v>45.572449999999996</v>
      </c>
      <c r="Z162" s="11">
        <v>5.5394499999999995</v>
      </c>
      <c r="AA162" s="11">
        <v>32.584999999999994</v>
      </c>
      <c r="AB162" s="11">
        <v>0.5260149999999999</v>
      </c>
      <c r="AC162" s="11">
        <v>7.8203999999999996E-2</v>
      </c>
      <c r="AD162" s="11">
        <v>0.10241</v>
      </c>
      <c r="AE162" s="11">
        <v>0.39101999999999998</v>
      </c>
      <c r="AF162" s="11">
        <v>15.361499999999999</v>
      </c>
      <c r="AG162" s="11">
        <v>0.1862</v>
      </c>
      <c r="AH162" s="11">
        <v>0.10706499999999999</v>
      </c>
      <c r="AI162" s="11">
        <v>0.17270050000000001</v>
      </c>
      <c r="AJ162" s="11">
        <v>0.13965</v>
      </c>
      <c r="AK162" s="11">
        <v>5.6325499999999994E-2</v>
      </c>
      <c r="AL162" s="11">
        <v>17.409699999999997</v>
      </c>
      <c r="AM162" s="11">
        <v>13.592599999999999</v>
      </c>
    </row>
    <row r="163" spans="1:39" s="1" customFormat="1" x14ac:dyDescent="0.2">
      <c r="A163" s="5">
        <v>43889</v>
      </c>
      <c r="B163" s="1" t="s">
        <v>165</v>
      </c>
      <c r="C163" s="1" t="s">
        <v>305</v>
      </c>
      <c r="D163" s="1">
        <v>46.55</v>
      </c>
      <c r="E163" s="1" t="s">
        <v>363</v>
      </c>
      <c r="F163" s="1" t="s">
        <v>404</v>
      </c>
      <c r="G163" s="1" t="s">
        <v>531</v>
      </c>
      <c r="H163" s="2" t="s">
        <v>313</v>
      </c>
      <c r="I163" s="1" t="s">
        <v>537</v>
      </c>
      <c r="J163" s="1" t="s">
        <v>543</v>
      </c>
      <c r="K163" s="1" t="s">
        <v>315</v>
      </c>
      <c r="L163" s="2" t="s">
        <v>316</v>
      </c>
      <c r="M163" s="11">
        <v>520428.99999999994</v>
      </c>
      <c r="N163" s="11">
        <v>30.722999999999999</v>
      </c>
      <c r="O163" s="11">
        <v>4.8877499999999996</v>
      </c>
      <c r="P163" s="11">
        <v>0.88444999999999996</v>
      </c>
      <c r="Q163" s="11">
        <v>22.343999999999998</v>
      </c>
      <c r="R163" s="11">
        <v>782.04</v>
      </c>
      <c r="S163" s="11">
        <v>237.40499999999997</v>
      </c>
      <c r="T163" s="11">
        <v>744.8</v>
      </c>
      <c r="U163" s="11">
        <v>20.481999999999999</v>
      </c>
      <c r="V163" s="11">
        <v>0.36774499999999999</v>
      </c>
      <c r="W163" s="11">
        <v>0.36308999999999997</v>
      </c>
      <c r="X163" s="11">
        <v>447.81099999999992</v>
      </c>
      <c r="Y163" s="11">
        <v>46.177599999999998</v>
      </c>
      <c r="Z163" s="11">
        <v>3.2585000000000002</v>
      </c>
      <c r="AA163" s="11">
        <v>2.4671499999999997</v>
      </c>
      <c r="AB163" s="11">
        <v>0.20016499999999998</v>
      </c>
      <c r="AC163" s="11">
        <v>4.6084499999999994E-2</v>
      </c>
      <c r="AD163" s="11">
        <v>8.7689726249999995E-3</v>
      </c>
      <c r="AE163" s="11">
        <v>0.35377999999999998</v>
      </c>
      <c r="AF163" s="11">
        <v>7.6341999999999999</v>
      </c>
      <c r="AG163" s="11">
        <v>6.9824999999999998E-2</v>
      </c>
      <c r="AH163" s="11">
        <v>1.7195802749999998E-3</v>
      </c>
      <c r="AI163" s="11">
        <v>0.38636499999999996</v>
      </c>
      <c r="AJ163" s="11">
        <v>4.4629648750000001E-2</v>
      </c>
      <c r="AK163" s="11">
        <v>2.2343999999999999E-2</v>
      </c>
      <c r="AL163" s="11">
        <v>10.84615</v>
      </c>
      <c r="AM163" s="11">
        <v>9.7289499999999993</v>
      </c>
    </row>
    <row r="164" spans="1:39" s="1" customFormat="1" x14ac:dyDescent="0.2">
      <c r="A164" s="5">
        <v>43889</v>
      </c>
      <c r="B164" s="1" t="s">
        <v>166</v>
      </c>
      <c r="C164" s="1" t="s">
        <v>305</v>
      </c>
      <c r="D164" s="1">
        <v>46.55</v>
      </c>
      <c r="E164" s="1" t="s">
        <v>363</v>
      </c>
      <c r="F164" s="1" t="s">
        <v>404</v>
      </c>
      <c r="G164" s="1" t="s">
        <v>531</v>
      </c>
      <c r="H164" s="2" t="s">
        <v>313</v>
      </c>
      <c r="I164" s="1" t="s">
        <v>537</v>
      </c>
      <c r="J164" s="1" t="s">
        <v>543</v>
      </c>
      <c r="K164" s="1" t="s">
        <v>315</v>
      </c>
      <c r="L164" s="2"/>
      <c r="M164" s="11">
        <v>532532</v>
      </c>
      <c r="N164" s="11">
        <v>53.99799999999999</v>
      </c>
      <c r="O164" s="11">
        <v>4.7015500000000001</v>
      </c>
      <c r="P164" s="11">
        <v>0.83789999999999987</v>
      </c>
      <c r="Q164" s="11">
        <v>23.274999999999999</v>
      </c>
      <c r="R164" s="11">
        <v>786.69499999999994</v>
      </c>
      <c r="S164" s="11">
        <v>194.11349999999999</v>
      </c>
      <c r="T164" s="11">
        <v>1443.05</v>
      </c>
      <c r="U164" s="11">
        <v>1815.4499999999998</v>
      </c>
      <c r="V164" s="11">
        <v>0.39101999999999998</v>
      </c>
      <c r="W164" s="11">
        <v>0.24624950000000001</v>
      </c>
      <c r="X164" s="11">
        <v>180.14849999999998</v>
      </c>
      <c r="Y164" s="11">
        <v>32.398799999999994</v>
      </c>
      <c r="Z164" s="11">
        <v>2.3275000000000001</v>
      </c>
      <c r="AA164" s="11">
        <v>4.4687999999999999</v>
      </c>
      <c r="AB164" s="11">
        <v>22.8095</v>
      </c>
      <c r="AC164" s="11">
        <v>0.24205999999999997</v>
      </c>
      <c r="AD164" s="11">
        <v>6.7497499999999988E-2</v>
      </c>
      <c r="AE164" s="11">
        <v>0.25602499999999995</v>
      </c>
      <c r="AF164" s="11">
        <v>7.7738500000000004</v>
      </c>
      <c r="AG164" s="11">
        <v>46.55</v>
      </c>
      <c r="AH164" s="11">
        <v>0.13499499999999998</v>
      </c>
      <c r="AI164" s="11">
        <v>0.37705499999999997</v>
      </c>
      <c r="AJ164" s="11">
        <v>0.17688999999999999</v>
      </c>
      <c r="AK164" s="11">
        <v>3.7838167499999997E-4</v>
      </c>
      <c r="AL164" s="11">
        <v>6.5635499999999993</v>
      </c>
      <c r="AM164" s="11">
        <v>7.1221499999999995</v>
      </c>
    </row>
    <row r="165" spans="1:39" s="1" customFormat="1" x14ac:dyDescent="0.2">
      <c r="A165" s="5">
        <v>43889</v>
      </c>
      <c r="B165" s="1" t="s">
        <v>167</v>
      </c>
      <c r="C165" s="1" t="s">
        <v>305</v>
      </c>
      <c r="D165" s="1">
        <v>46.55</v>
      </c>
      <c r="E165" s="1" t="s">
        <v>363</v>
      </c>
      <c r="F165" s="1" t="s">
        <v>404</v>
      </c>
      <c r="G165" s="1" t="s">
        <v>531</v>
      </c>
      <c r="H165" s="2" t="s">
        <v>313</v>
      </c>
      <c r="I165" s="1" t="s">
        <v>537</v>
      </c>
      <c r="J165" s="1" t="s">
        <v>543</v>
      </c>
      <c r="K165" s="1" t="s">
        <v>315</v>
      </c>
      <c r="L165" s="2"/>
      <c r="M165" s="11">
        <v>491567.99999999994</v>
      </c>
      <c r="N165" s="11">
        <v>46.084499999999998</v>
      </c>
      <c r="O165" s="11">
        <v>2.5136999999999996</v>
      </c>
      <c r="P165" s="11">
        <v>0.55859999999999999</v>
      </c>
      <c r="Q165" s="11">
        <v>10.380649999999999</v>
      </c>
      <c r="R165" s="11">
        <v>1121.855</v>
      </c>
      <c r="S165" s="11">
        <v>176.89</v>
      </c>
      <c r="T165" s="11">
        <v>1955.1</v>
      </c>
      <c r="U165" s="11">
        <v>172.23499999999999</v>
      </c>
      <c r="V165" s="11">
        <v>0.18154499999999998</v>
      </c>
      <c r="W165" s="11">
        <v>0.24578399999999997</v>
      </c>
      <c r="X165" s="11">
        <v>307.22999999999996</v>
      </c>
      <c r="Y165" s="11">
        <v>36.774499999999996</v>
      </c>
      <c r="Z165" s="11">
        <v>1.1637500000000001</v>
      </c>
      <c r="AA165" s="11">
        <v>6.2842500000000001</v>
      </c>
      <c r="AB165" s="11">
        <v>2.7929999999999997</v>
      </c>
      <c r="AC165" s="11">
        <v>0.15826999999999999</v>
      </c>
      <c r="AD165" s="11">
        <v>3.4912499999999999E-2</v>
      </c>
      <c r="AE165" s="11">
        <v>0.202958</v>
      </c>
      <c r="AF165" s="11">
        <v>4.8411999999999997</v>
      </c>
      <c r="AG165" s="11">
        <v>1.6292499999999998E-2</v>
      </c>
      <c r="AH165" s="11">
        <v>9.3100000000000002E-2</v>
      </c>
      <c r="AI165" s="11">
        <v>0.1550115</v>
      </c>
      <c r="AJ165" s="11">
        <v>4.4629648750000001E-2</v>
      </c>
      <c r="AK165" s="11">
        <v>2.56025E-2</v>
      </c>
      <c r="AL165" s="11">
        <v>10.241</v>
      </c>
      <c r="AM165" s="11">
        <v>7.1686999999999994</v>
      </c>
    </row>
    <row r="166" spans="1:39" s="1" customFormat="1" x14ac:dyDescent="0.2">
      <c r="A166" s="5">
        <v>43889</v>
      </c>
      <c r="B166" s="1" t="s">
        <v>168</v>
      </c>
      <c r="C166" s="1" t="s">
        <v>305</v>
      </c>
      <c r="D166" s="1">
        <v>46.55</v>
      </c>
      <c r="E166" s="1" t="s">
        <v>363</v>
      </c>
      <c r="F166" s="1" t="s">
        <v>404</v>
      </c>
      <c r="G166" s="1" t="s">
        <v>531</v>
      </c>
      <c r="H166" s="2" t="s">
        <v>317</v>
      </c>
      <c r="I166" s="1" t="s">
        <v>541</v>
      </c>
      <c r="J166" s="1" t="s">
        <v>544</v>
      </c>
      <c r="K166" s="1" t="s">
        <v>315</v>
      </c>
      <c r="L166" s="2" t="s">
        <v>559</v>
      </c>
      <c r="M166" s="11">
        <v>504136.49999999994</v>
      </c>
      <c r="N166" s="11">
        <v>5.4463499999999998</v>
      </c>
      <c r="O166" s="11">
        <v>1.4477049999999998</v>
      </c>
      <c r="P166" s="11">
        <v>0.79135</v>
      </c>
      <c r="Q166" s="11">
        <v>6.3773499999999999</v>
      </c>
      <c r="R166" s="11">
        <v>1112.5449999999998</v>
      </c>
      <c r="S166" s="11">
        <v>119.63349999999998</v>
      </c>
      <c r="T166" s="11">
        <v>2839.5499999999997</v>
      </c>
      <c r="U166" s="11">
        <v>60.515000000000001</v>
      </c>
      <c r="V166" s="11">
        <v>9.3565499999999996E-2</v>
      </c>
      <c r="W166" s="11">
        <v>0.24205999999999997</v>
      </c>
      <c r="X166" s="11">
        <v>257.887</v>
      </c>
      <c r="Y166" s="11">
        <v>32.724649999999997</v>
      </c>
      <c r="Z166" s="11">
        <v>0.51204999999999989</v>
      </c>
      <c r="AA166" s="11">
        <v>8.1462499999999984</v>
      </c>
      <c r="AB166" s="11">
        <v>0.61911499999999997</v>
      </c>
      <c r="AC166" s="11">
        <v>0.20016499999999998</v>
      </c>
      <c r="AD166" s="11">
        <v>1.9085499999999998E-2</v>
      </c>
      <c r="AE166" s="11">
        <v>0.20482</v>
      </c>
      <c r="AF166" s="11">
        <v>10.8927</v>
      </c>
      <c r="AG166" s="11">
        <v>6.9824999999999998E-2</v>
      </c>
      <c r="AH166" s="11">
        <v>1.1172E-2</v>
      </c>
      <c r="AI166" s="11">
        <v>0.26533499999999999</v>
      </c>
      <c r="AJ166" s="11">
        <v>4.4629648750000001E-2</v>
      </c>
      <c r="AK166" s="11">
        <v>2.7464499999999999E-2</v>
      </c>
      <c r="AL166" s="11">
        <v>12.940900000000001</v>
      </c>
      <c r="AM166" s="11">
        <v>12.05645</v>
      </c>
    </row>
    <row r="167" spans="1:39" s="1" customFormat="1" x14ac:dyDescent="0.2">
      <c r="A167" s="5">
        <v>43889</v>
      </c>
      <c r="B167" s="1" t="s">
        <v>169</v>
      </c>
      <c r="C167" s="1" t="s">
        <v>305</v>
      </c>
      <c r="D167" s="1">
        <v>46.55</v>
      </c>
      <c r="E167" s="1" t="s">
        <v>363</v>
      </c>
      <c r="F167" s="1" t="s">
        <v>404</v>
      </c>
      <c r="G167" s="1" t="s">
        <v>531</v>
      </c>
      <c r="H167" s="2" t="s">
        <v>317</v>
      </c>
      <c r="I167" s="1" t="s">
        <v>541</v>
      </c>
      <c r="J167" s="1" t="s">
        <v>544</v>
      </c>
      <c r="K167" s="1" t="s">
        <v>315</v>
      </c>
      <c r="L167" s="2" t="s">
        <v>559</v>
      </c>
      <c r="M167" s="11">
        <v>536721.5</v>
      </c>
      <c r="N167" s="11">
        <v>344.46999999999997</v>
      </c>
      <c r="O167" s="11">
        <v>4.0032999999999994</v>
      </c>
      <c r="P167" s="11">
        <v>0.65169999999999995</v>
      </c>
      <c r="Q167" s="11">
        <v>23.274999999999999</v>
      </c>
      <c r="R167" s="11">
        <v>470.15499999999997</v>
      </c>
      <c r="S167" s="11">
        <v>335.15999999999997</v>
      </c>
      <c r="T167" s="11">
        <v>530.66999999999996</v>
      </c>
      <c r="U167" s="11">
        <v>4.0032999999999994</v>
      </c>
      <c r="V167" s="11">
        <v>0.25602499999999995</v>
      </c>
      <c r="W167" s="11">
        <v>0.50739499999999993</v>
      </c>
      <c r="X167" s="11">
        <v>344.46999999999997</v>
      </c>
      <c r="Y167" s="11">
        <v>48.505099999999999</v>
      </c>
      <c r="Z167" s="11">
        <v>3.7239999999999998</v>
      </c>
      <c r="AA167" s="11">
        <v>12.5685</v>
      </c>
      <c r="AB167" s="11">
        <v>6.0514999999999992E-2</v>
      </c>
      <c r="AC167" s="11">
        <v>1.0641213625E-3</v>
      </c>
      <c r="AD167" s="11">
        <v>0.19550999999999999</v>
      </c>
      <c r="AE167" s="11">
        <v>0.36308999999999997</v>
      </c>
      <c r="AF167" s="11">
        <v>10.008249999999999</v>
      </c>
      <c r="AG167" s="11">
        <v>0.20016499999999998</v>
      </c>
      <c r="AH167" s="11">
        <v>6.5169999999999994E-3</v>
      </c>
      <c r="AI167" s="11">
        <v>0.108927</v>
      </c>
      <c r="AJ167" s="11">
        <v>0.13033999999999998</v>
      </c>
      <c r="AK167" s="11">
        <v>4.0964E-2</v>
      </c>
      <c r="AL167" s="11">
        <v>10.28755</v>
      </c>
      <c r="AM167" s="11">
        <v>16.52525</v>
      </c>
    </row>
    <row r="168" spans="1:39" s="1" customFormat="1" x14ac:dyDescent="0.2">
      <c r="A168" s="5">
        <v>43889</v>
      </c>
      <c r="B168" s="1" t="s">
        <v>170</v>
      </c>
      <c r="C168" s="1" t="s">
        <v>305</v>
      </c>
      <c r="D168" s="1">
        <v>46.55</v>
      </c>
      <c r="E168" s="1" t="s">
        <v>363</v>
      </c>
      <c r="F168" s="1" t="s">
        <v>404</v>
      </c>
      <c r="G168" s="1" t="s">
        <v>531</v>
      </c>
      <c r="H168" s="2" t="s">
        <v>313</v>
      </c>
      <c r="I168" s="1" t="s">
        <v>537</v>
      </c>
      <c r="J168" s="1" t="s">
        <v>542</v>
      </c>
      <c r="K168" s="1" t="s">
        <v>315</v>
      </c>
      <c r="L168" s="2"/>
      <c r="M168" s="11">
        <v>523221.99999999994</v>
      </c>
      <c r="N168" s="11">
        <v>2141.2999999999997</v>
      </c>
      <c r="O168" s="11">
        <v>14.895999999999999</v>
      </c>
      <c r="P168" s="11">
        <v>0.65635499999999991</v>
      </c>
      <c r="Q168" s="11">
        <v>9.6823999999999995</v>
      </c>
      <c r="R168" s="11">
        <v>1219.6099999999999</v>
      </c>
      <c r="S168" s="11">
        <v>316.53999999999996</v>
      </c>
      <c r="T168" s="11">
        <v>363.09</v>
      </c>
      <c r="U168" s="11">
        <v>20.481999999999999</v>
      </c>
      <c r="V168" s="11">
        <v>1.687041825E-3</v>
      </c>
      <c r="W168" s="11">
        <v>0.37705499999999997</v>
      </c>
      <c r="X168" s="11">
        <v>633.07999999999993</v>
      </c>
      <c r="Y168" s="11">
        <v>52.136000000000003</v>
      </c>
      <c r="Z168" s="11">
        <v>2.5602499999999999</v>
      </c>
      <c r="AA168" s="11">
        <v>2.5136999999999996</v>
      </c>
      <c r="AB168" s="11">
        <v>6.9824999999999998E-2</v>
      </c>
      <c r="AC168" s="11">
        <v>2.3740500000000001E-2</v>
      </c>
      <c r="AD168" s="11">
        <v>8.7689726249999995E-3</v>
      </c>
      <c r="AE168" s="11">
        <v>0.23274999999999998</v>
      </c>
      <c r="AF168" s="11">
        <v>14.57015</v>
      </c>
      <c r="AG168" s="11">
        <v>0.88444999999999996</v>
      </c>
      <c r="AH168" s="11">
        <v>1.7223499999999999E-2</v>
      </c>
      <c r="AI168" s="11">
        <v>0.23274999999999998</v>
      </c>
      <c r="AJ168" s="11">
        <v>0.13033999999999998</v>
      </c>
      <c r="AK168" s="11">
        <v>1.3964999999999998E-2</v>
      </c>
      <c r="AL168" s="11">
        <v>15.0822</v>
      </c>
      <c r="AM168" s="11">
        <v>13.871899999999998</v>
      </c>
    </row>
    <row r="169" spans="1:39" s="1" customFormat="1" x14ac:dyDescent="0.2">
      <c r="A169" s="5">
        <v>43889</v>
      </c>
      <c r="B169" s="1" t="s">
        <v>171</v>
      </c>
      <c r="C169" s="1" t="s">
        <v>305</v>
      </c>
      <c r="D169" s="1">
        <v>46.55</v>
      </c>
      <c r="E169" s="1" t="s">
        <v>363</v>
      </c>
      <c r="F169" s="1" t="s">
        <v>404</v>
      </c>
      <c r="G169" s="1" t="s">
        <v>531</v>
      </c>
      <c r="H169" s="2" t="s">
        <v>313</v>
      </c>
      <c r="I169" s="1" t="s">
        <v>537</v>
      </c>
      <c r="J169" s="1" t="s">
        <v>542</v>
      </c>
      <c r="K169" s="1" t="s">
        <v>315</v>
      </c>
      <c r="L169" s="2"/>
      <c r="M169" s="11">
        <v>531135.5</v>
      </c>
      <c r="N169" s="11">
        <v>996.16999999999985</v>
      </c>
      <c r="O169" s="11">
        <v>12.0099</v>
      </c>
      <c r="P169" s="11">
        <v>0.83789999999999987</v>
      </c>
      <c r="Q169" s="11">
        <v>125.685</v>
      </c>
      <c r="R169" s="11">
        <v>358.435</v>
      </c>
      <c r="S169" s="11">
        <v>391.4855</v>
      </c>
      <c r="T169" s="11">
        <v>5353.25</v>
      </c>
      <c r="U169" s="11">
        <v>28.860999999999997</v>
      </c>
      <c r="V169" s="11">
        <v>0.66100999999999999</v>
      </c>
      <c r="W169" s="11">
        <v>0.49808499999999994</v>
      </c>
      <c r="X169" s="11">
        <v>342.14249999999998</v>
      </c>
      <c r="Y169" s="11">
        <v>58.2806</v>
      </c>
      <c r="Z169" s="11">
        <v>0.23274999999999998</v>
      </c>
      <c r="AA169" s="11">
        <v>16.757999999999999</v>
      </c>
      <c r="AB169" s="11">
        <v>0.45153499999999996</v>
      </c>
      <c r="AC169" s="11">
        <v>0.237405</v>
      </c>
      <c r="AD169" s="11">
        <v>0.26998999999999995</v>
      </c>
      <c r="AE169" s="11">
        <v>0.33981499999999998</v>
      </c>
      <c r="AF169" s="11">
        <v>13.034000000000001</v>
      </c>
      <c r="AG169" s="11">
        <v>0.59584000000000004</v>
      </c>
      <c r="AH169" s="11">
        <v>1.7195802749999998E-3</v>
      </c>
      <c r="AI169" s="11">
        <v>0.10287549999999999</v>
      </c>
      <c r="AJ169" s="11">
        <v>4.4629648750000001E-2</v>
      </c>
      <c r="AK169" s="11">
        <v>8.4720999999999991E-2</v>
      </c>
      <c r="AL169" s="11">
        <v>35.378</v>
      </c>
      <c r="AM169" s="11">
        <v>8.1462499999999984</v>
      </c>
    </row>
    <row r="170" spans="1:39" s="1" customFormat="1" x14ac:dyDescent="0.2">
      <c r="A170" s="5">
        <v>43889</v>
      </c>
      <c r="B170" s="1" t="s">
        <v>172</v>
      </c>
      <c r="C170" s="1" t="s">
        <v>305</v>
      </c>
      <c r="D170" s="1">
        <v>46.55</v>
      </c>
      <c r="E170" s="1" t="s">
        <v>363</v>
      </c>
      <c r="F170" s="1" t="s">
        <v>404</v>
      </c>
      <c r="G170" s="1" t="s">
        <v>531</v>
      </c>
      <c r="H170" s="2" t="s">
        <v>313</v>
      </c>
      <c r="I170" s="1" t="s">
        <v>537</v>
      </c>
      <c r="J170" s="1" t="s">
        <v>542</v>
      </c>
      <c r="K170" s="1" t="s">
        <v>315</v>
      </c>
      <c r="L170" s="2"/>
      <c r="M170" s="11">
        <v>531601</v>
      </c>
      <c r="N170" s="11">
        <v>6284.25</v>
      </c>
      <c r="O170" s="11">
        <v>41.894999999999996</v>
      </c>
      <c r="P170" s="11">
        <v>1.6292500000000001</v>
      </c>
      <c r="Q170" s="11">
        <v>20.016499999999997</v>
      </c>
      <c r="R170" s="11">
        <v>1615.2850000000001</v>
      </c>
      <c r="S170" s="11">
        <v>233.21549999999996</v>
      </c>
      <c r="T170" s="11">
        <v>1629.25</v>
      </c>
      <c r="U170" s="11">
        <v>8.3789999999999996</v>
      </c>
      <c r="V170" s="11">
        <v>0.88444999999999996</v>
      </c>
      <c r="W170" s="11">
        <v>0.43757000000000001</v>
      </c>
      <c r="X170" s="11">
        <v>456.19</v>
      </c>
      <c r="Y170" s="11">
        <v>49.249899999999997</v>
      </c>
      <c r="Z170" s="11">
        <v>5.2601499999999994</v>
      </c>
      <c r="AA170" s="11">
        <v>7.5411000000000001</v>
      </c>
      <c r="AB170" s="11">
        <v>0.23274999999999998</v>
      </c>
      <c r="AC170" s="11">
        <v>0.11171999999999999</v>
      </c>
      <c r="AD170" s="11">
        <v>1.34995</v>
      </c>
      <c r="AE170" s="11">
        <v>0.30723</v>
      </c>
      <c r="AF170" s="11">
        <v>9.31</v>
      </c>
      <c r="AG170" s="11">
        <v>1.5361499999999999</v>
      </c>
      <c r="AH170" s="11">
        <v>4.6550000000000001E-2</v>
      </c>
      <c r="AI170" s="11">
        <v>0.20482</v>
      </c>
      <c r="AJ170" s="11">
        <v>4.4629648750000001E-2</v>
      </c>
      <c r="AK170" s="11">
        <v>9.7754999999999995E-3</v>
      </c>
      <c r="AL170" s="11">
        <v>18.526900000000001</v>
      </c>
      <c r="AM170" s="11">
        <v>13.080550000000001</v>
      </c>
    </row>
    <row r="171" spans="1:39" s="1" customFormat="1" x14ac:dyDescent="0.2">
      <c r="A171" s="5">
        <v>43889</v>
      </c>
      <c r="B171" s="1" t="s">
        <v>173</v>
      </c>
      <c r="C171" s="1" t="s">
        <v>305</v>
      </c>
      <c r="D171" s="1">
        <v>46.55</v>
      </c>
      <c r="E171" s="1" t="s">
        <v>363</v>
      </c>
      <c r="F171" s="1" t="s">
        <v>404</v>
      </c>
      <c r="G171" s="1" t="s">
        <v>531</v>
      </c>
      <c r="H171" s="2" t="s">
        <v>313</v>
      </c>
      <c r="I171" s="1" t="s">
        <v>537</v>
      </c>
      <c r="J171" s="1" t="s">
        <v>544</v>
      </c>
      <c r="K171" s="1" t="s">
        <v>315</v>
      </c>
      <c r="L171" s="2"/>
      <c r="M171" s="11">
        <v>580478.5</v>
      </c>
      <c r="N171" s="11">
        <v>1.6711449999999999</v>
      </c>
      <c r="O171" s="11">
        <v>1.1637500000000001</v>
      </c>
      <c r="P171" s="11">
        <v>0.73548999999999998</v>
      </c>
      <c r="Q171" s="11">
        <v>15.827</v>
      </c>
      <c r="R171" s="11">
        <v>460.84499999999997</v>
      </c>
      <c r="S171" s="11">
        <v>222.04349999999997</v>
      </c>
      <c r="T171" s="11">
        <v>1303.3999999999999</v>
      </c>
      <c r="U171" s="11">
        <v>9.7754999999999992</v>
      </c>
      <c r="V171" s="11">
        <v>6.0980499999999993E-2</v>
      </c>
      <c r="W171" s="11">
        <v>0.51204999999999989</v>
      </c>
      <c r="X171" s="11">
        <v>283.95499999999998</v>
      </c>
      <c r="Y171" s="11">
        <v>42.546700000000001</v>
      </c>
      <c r="Z171" s="11">
        <v>2.3275000000000001E-2</v>
      </c>
      <c r="AA171" s="11">
        <v>1.1172</v>
      </c>
      <c r="AB171" s="11">
        <v>0.10706499999999999</v>
      </c>
      <c r="AC171" s="11">
        <v>6.0514999999999992E-2</v>
      </c>
      <c r="AD171" s="11">
        <v>0.11637499999999999</v>
      </c>
      <c r="AE171" s="11">
        <v>5.6325499999999994E-2</v>
      </c>
      <c r="AF171" s="11">
        <v>0.97755000000000003</v>
      </c>
      <c r="AG171" s="11">
        <v>0.103341</v>
      </c>
      <c r="AH171" s="11">
        <v>1.7195802749999998E-3</v>
      </c>
      <c r="AI171" s="11">
        <v>1.5361499999999998E-2</v>
      </c>
      <c r="AJ171" s="11">
        <v>4.4629648750000001E-2</v>
      </c>
      <c r="AK171" s="11">
        <v>0.16851099999999999</v>
      </c>
      <c r="AL171" s="11">
        <v>2.0947499999999999</v>
      </c>
      <c r="AM171" s="11">
        <v>1.2568499999999998</v>
      </c>
    </row>
    <row r="172" spans="1:39" s="1" customFormat="1" x14ac:dyDescent="0.2">
      <c r="A172" s="5">
        <v>43889</v>
      </c>
      <c r="B172" s="1" t="s">
        <v>174</v>
      </c>
      <c r="C172" s="1" t="s">
        <v>305</v>
      </c>
      <c r="D172" s="1">
        <v>46.55</v>
      </c>
      <c r="E172" s="1" t="s">
        <v>363</v>
      </c>
      <c r="F172" s="1" t="s">
        <v>404</v>
      </c>
      <c r="G172" s="1" t="s">
        <v>531</v>
      </c>
      <c r="H172" s="2" t="s">
        <v>313</v>
      </c>
      <c r="I172" s="1" t="s">
        <v>537</v>
      </c>
      <c r="J172" s="1" t="s">
        <v>544</v>
      </c>
      <c r="K172" s="1" t="s">
        <v>315</v>
      </c>
      <c r="L172" s="2"/>
      <c r="M172" s="11">
        <v>555341.5</v>
      </c>
      <c r="N172" s="11">
        <v>2.7929999999999997</v>
      </c>
      <c r="O172" s="11">
        <v>1.298745</v>
      </c>
      <c r="P172" s="11">
        <v>0.79135</v>
      </c>
      <c r="Q172" s="11">
        <v>7.2617999999999991</v>
      </c>
      <c r="R172" s="11">
        <v>1228.9199999999998</v>
      </c>
      <c r="S172" s="11">
        <v>167.11449999999999</v>
      </c>
      <c r="T172" s="11">
        <v>4003.2999999999997</v>
      </c>
      <c r="U172" s="11">
        <v>9.3565500000000004</v>
      </c>
      <c r="V172" s="11">
        <v>0.27464499999999997</v>
      </c>
      <c r="W172" s="11">
        <v>0.23926699999999998</v>
      </c>
      <c r="X172" s="11">
        <v>313.74700000000001</v>
      </c>
      <c r="Y172" s="11">
        <v>36.215899999999998</v>
      </c>
      <c r="Z172" s="11">
        <v>0.20016499999999998</v>
      </c>
      <c r="AA172" s="11">
        <v>9.31</v>
      </c>
      <c r="AB172" s="11">
        <v>0.41894999999999993</v>
      </c>
      <c r="AC172" s="11">
        <v>8.2858999999999988E-2</v>
      </c>
      <c r="AD172" s="11">
        <v>0.13965</v>
      </c>
      <c r="AE172" s="11">
        <v>3.7226034999999994E-3</v>
      </c>
      <c r="AF172" s="11">
        <v>9.1703499999999991</v>
      </c>
      <c r="AG172" s="11">
        <v>0.11637499999999999</v>
      </c>
      <c r="AH172" s="11">
        <v>6.5169999999999994E-3</v>
      </c>
      <c r="AI172" s="11">
        <v>0.22343999999999997</v>
      </c>
      <c r="AJ172" s="11">
        <v>0.22809499999999999</v>
      </c>
      <c r="AK172" s="11">
        <v>8.891049999999999E-2</v>
      </c>
      <c r="AL172" s="11">
        <v>17.689</v>
      </c>
      <c r="AM172" s="11">
        <v>10.427199999999999</v>
      </c>
    </row>
    <row r="173" spans="1:39" s="1" customFormat="1" x14ac:dyDescent="0.2">
      <c r="A173" s="5">
        <v>43889</v>
      </c>
      <c r="B173" s="1" t="s">
        <v>244</v>
      </c>
      <c r="C173" s="1" t="s">
        <v>305</v>
      </c>
      <c r="D173" s="1">
        <v>46.55</v>
      </c>
      <c r="E173" s="1" t="s">
        <v>367</v>
      </c>
      <c r="F173" s="1" t="s">
        <v>367</v>
      </c>
      <c r="G173" s="1" t="s">
        <v>528</v>
      </c>
      <c r="H173" s="2" t="s">
        <v>317</v>
      </c>
      <c r="I173" s="1" t="s">
        <v>539</v>
      </c>
      <c r="J173" s="1" t="s">
        <v>544</v>
      </c>
      <c r="K173" s="1" t="s">
        <v>315</v>
      </c>
      <c r="L173" s="2" t="s">
        <v>550</v>
      </c>
      <c r="M173" s="11">
        <v>520428.99999999994</v>
      </c>
      <c r="N173" s="11">
        <v>1.2242649999999999</v>
      </c>
      <c r="O173" s="11">
        <v>1.3173649999999999</v>
      </c>
      <c r="P173" s="11">
        <v>4.9462866250000001E-2</v>
      </c>
      <c r="Q173" s="11">
        <v>2.8395499999999996</v>
      </c>
      <c r="R173" s="11">
        <v>91.703499999999991</v>
      </c>
      <c r="S173" s="11">
        <v>168.04549999999998</v>
      </c>
      <c r="T173" s="11">
        <v>1582.6999999999998</v>
      </c>
      <c r="U173" s="11">
        <v>29.326499999999999</v>
      </c>
      <c r="V173" s="11">
        <v>9.7754999999999995E-2</v>
      </c>
      <c r="W173" s="11">
        <v>0.29140299999999997</v>
      </c>
      <c r="X173" s="11">
        <v>76.80749999999999</v>
      </c>
      <c r="Y173" s="11">
        <v>41.103649999999995</v>
      </c>
      <c r="Z173" s="11">
        <v>2.8860999999999998E-2</v>
      </c>
      <c r="AA173" s="11">
        <v>3.5377999999999998</v>
      </c>
      <c r="AB173" s="11">
        <v>0.11171999999999999</v>
      </c>
      <c r="AC173" s="11">
        <v>1.0641213625E-3</v>
      </c>
      <c r="AD173" s="11">
        <v>7.7272999999999994E-2</v>
      </c>
      <c r="AE173" s="11">
        <v>2.1412999999999998</v>
      </c>
      <c r="AF173" s="11">
        <v>18.201049999999999</v>
      </c>
      <c r="AG173" s="11">
        <v>0.55859999999999999</v>
      </c>
      <c r="AH173" s="11">
        <v>7.0290499999999992E-2</v>
      </c>
      <c r="AI173" s="11">
        <v>0.51204999999999989</v>
      </c>
      <c r="AJ173" s="11">
        <v>4.4629648750000001E-2</v>
      </c>
      <c r="AK173" s="11">
        <v>1.25685E-2</v>
      </c>
      <c r="AL173" s="11">
        <v>256.02499999999998</v>
      </c>
      <c r="AM173" s="11">
        <v>8.7514000000000003</v>
      </c>
    </row>
    <row r="174" spans="1:39" s="1" customFormat="1" x14ac:dyDescent="0.2">
      <c r="A174" s="5">
        <v>43889</v>
      </c>
      <c r="B174" s="1" t="s">
        <v>245</v>
      </c>
      <c r="C174" s="1" t="s">
        <v>305</v>
      </c>
      <c r="D174" s="1">
        <v>46.55</v>
      </c>
      <c r="E174" s="1" t="s">
        <v>367</v>
      </c>
      <c r="F174" s="1" t="s">
        <v>367</v>
      </c>
      <c r="G174" s="1" t="s">
        <v>528</v>
      </c>
      <c r="H174" s="2" t="s">
        <v>309</v>
      </c>
      <c r="I174" s="1" t="s">
        <v>537</v>
      </c>
      <c r="J174" s="1" t="s">
        <v>542</v>
      </c>
      <c r="K174" s="1" t="s">
        <v>315</v>
      </c>
      <c r="L174" s="2" t="s">
        <v>553</v>
      </c>
      <c r="M174" s="11">
        <v>534394</v>
      </c>
      <c r="N174" s="11">
        <v>1.4896</v>
      </c>
      <c r="O174" s="11">
        <v>2.6999</v>
      </c>
      <c r="P174" s="11">
        <v>2.0481999999999996</v>
      </c>
      <c r="Q174" s="11">
        <v>5.2601499999999994</v>
      </c>
      <c r="R174" s="11">
        <v>242.06</v>
      </c>
      <c r="S174" s="11">
        <v>530.66999999999996</v>
      </c>
      <c r="T174" s="11">
        <v>931</v>
      </c>
      <c r="U174" s="11">
        <v>39.567499999999995</v>
      </c>
      <c r="V174" s="11">
        <v>0.14430499999999999</v>
      </c>
      <c r="W174" s="11">
        <v>0.1550115</v>
      </c>
      <c r="X174" s="11">
        <v>35.378</v>
      </c>
      <c r="Y174" s="11">
        <v>16.61835</v>
      </c>
      <c r="Z174" s="11">
        <v>5.1205000000000001E-2</v>
      </c>
      <c r="AA174" s="11">
        <v>0.26533499999999999</v>
      </c>
      <c r="AB174" s="11">
        <v>0.10241</v>
      </c>
      <c r="AC174" s="11">
        <v>2.1412999999999998E-2</v>
      </c>
      <c r="AD174" s="11">
        <v>8.7689726249999995E-3</v>
      </c>
      <c r="AE174" s="11">
        <v>5.9583999999999998E-2</v>
      </c>
      <c r="AF174" s="11">
        <v>3.7705500000000001</v>
      </c>
      <c r="AG174" s="11">
        <v>1.8983089999999999E-3</v>
      </c>
      <c r="AH174" s="11">
        <v>1.7195802749999998E-3</v>
      </c>
      <c r="AI174" s="11">
        <v>6.0514999999999992E-2</v>
      </c>
      <c r="AJ174" s="11">
        <v>4.4629648750000001E-2</v>
      </c>
      <c r="AK174" s="11">
        <v>3.4446999999999998E-3</v>
      </c>
      <c r="AL174" s="11">
        <v>6.0980499999999997</v>
      </c>
      <c r="AM174" s="11">
        <v>0.91703499999999993</v>
      </c>
    </row>
    <row r="175" spans="1:39" s="1" customFormat="1" x14ac:dyDescent="0.2">
      <c r="A175" s="5">
        <v>43889</v>
      </c>
      <c r="B175" s="1" t="s">
        <v>246</v>
      </c>
      <c r="C175" s="1" t="s">
        <v>305</v>
      </c>
      <c r="D175" s="1">
        <v>46.55</v>
      </c>
      <c r="E175" s="1" t="s">
        <v>367</v>
      </c>
      <c r="F175" s="1" t="s">
        <v>367</v>
      </c>
      <c r="G175" s="1" t="s">
        <v>528</v>
      </c>
      <c r="H175" s="2" t="s">
        <v>309</v>
      </c>
      <c r="I175" s="1" t="s">
        <v>539</v>
      </c>
      <c r="J175" s="1" t="s">
        <v>544</v>
      </c>
      <c r="K175" s="1" t="s">
        <v>315</v>
      </c>
      <c r="L175" s="2" t="s">
        <v>550</v>
      </c>
      <c r="M175" s="11">
        <v>520894.49999999994</v>
      </c>
      <c r="N175" s="11">
        <v>7.0755999999999997</v>
      </c>
      <c r="O175" s="11">
        <v>2.0342349999999998</v>
      </c>
      <c r="P175" s="11">
        <v>0.56791000000000003</v>
      </c>
      <c r="Q175" s="11">
        <v>16.292499999999997</v>
      </c>
      <c r="R175" s="11">
        <v>456.19</v>
      </c>
      <c r="S175" s="11">
        <v>456.19</v>
      </c>
      <c r="T175" s="11">
        <v>5818.75</v>
      </c>
      <c r="U175" s="11">
        <v>65.169999999999987</v>
      </c>
      <c r="V175" s="11">
        <v>0.12242649999999999</v>
      </c>
      <c r="W175" s="11">
        <v>0.43943199999999999</v>
      </c>
      <c r="X175" s="11">
        <v>87.979499999999987</v>
      </c>
      <c r="Y175" s="11">
        <v>60.747749999999996</v>
      </c>
      <c r="Z175" s="11">
        <v>5.4928999999999999E-2</v>
      </c>
      <c r="AA175" s="11">
        <v>10.7996</v>
      </c>
      <c r="AB175" s="11">
        <v>0.18154499999999998</v>
      </c>
      <c r="AC175" s="11">
        <v>1.0641213625E-3</v>
      </c>
      <c r="AD175" s="11">
        <v>0.37240000000000001</v>
      </c>
      <c r="AE175" s="11">
        <v>3.3050499999999996</v>
      </c>
      <c r="AF175" s="11">
        <v>13.546049999999997</v>
      </c>
      <c r="AG175" s="11">
        <v>0.65169999999999995</v>
      </c>
      <c r="AH175" s="11">
        <v>1.7195802749999998E-3</v>
      </c>
      <c r="AI175" s="11">
        <v>1.4201474E-3</v>
      </c>
      <c r="AJ175" s="11">
        <v>7.5410999999999992E-2</v>
      </c>
      <c r="AK175" s="11">
        <v>3.7838167499999997E-4</v>
      </c>
      <c r="AL175" s="11">
        <v>456.19</v>
      </c>
      <c r="AM175" s="11">
        <v>13.592599999999999</v>
      </c>
    </row>
    <row r="176" spans="1:39" s="1" customFormat="1" x14ac:dyDescent="0.2">
      <c r="A176" s="5">
        <v>43889</v>
      </c>
      <c r="B176" s="1" t="s">
        <v>247</v>
      </c>
      <c r="C176" s="1" t="s">
        <v>305</v>
      </c>
      <c r="D176" s="1">
        <v>46.55</v>
      </c>
      <c r="E176" s="1" t="s">
        <v>367</v>
      </c>
      <c r="F176" s="1" t="s">
        <v>367</v>
      </c>
      <c r="G176" s="1" t="s">
        <v>528</v>
      </c>
      <c r="H176" s="2" t="s">
        <v>313</v>
      </c>
      <c r="I176" s="1" t="s">
        <v>539</v>
      </c>
      <c r="J176" s="1" t="s">
        <v>542</v>
      </c>
      <c r="K176" s="1" t="s">
        <v>315</v>
      </c>
      <c r="L176" s="2" t="s">
        <v>553</v>
      </c>
      <c r="M176" s="11">
        <v>542307.5</v>
      </c>
      <c r="N176" s="11">
        <v>97.754999999999995</v>
      </c>
      <c r="O176" s="11">
        <v>5.0273999999999992</v>
      </c>
      <c r="P176" s="11">
        <v>4.0032999999999994</v>
      </c>
      <c r="Q176" s="11">
        <v>18.247599999999998</v>
      </c>
      <c r="R176" s="11">
        <v>502.74</v>
      </c>
      <c r="S176" s="11">
        <v>294.19599999999997</v>
      </c>
      <c r="T176" s="11">
        <v>1005.48</v>
      </c>
      <c r="U176" s="11">
        <v>22.343999999999998</v>
      </c>
      <c r="V176" s="11">
        <v>0.14430499999999999</v>
      </c>
      <c r="W176" s="11">
        <v>0.61446000000000001</v>
      </c>
      <c r="X176" s="11">
        <v>143.374</v>
      </c>
      <c r="Y176" s="11">
        <v>86.117499999999993</v>
      </c>
      <c r="Z176" s="11">
        <v>6.6566500000000001E-2</v>
      </c>
      <c r="AA176" s="11">
        <v>41.894999999999996</v>
      </c>
      <c r="AB176" s="11">
        <v>0.68428499999999992</v>
      </c>
      <c r="AC176" s="11">
        <v>1.0641213625E-3</v>
      </c>
      <c r="AD176" s="11">
        <v>0.21412999999999999</v>
      </c>
      <c r="AE176" s="11">
        <v>4.7015500000000001</v>
      </c>
      <c r="AF176" s="11">
        <v>60.980499999999999</v>
      </c>
      <c r="AG176" s="11">
        <v>0.35377999999999998</v>
      </c>
      <c r="AH176" s="11">
        <v>6.0514999999999992E-2</v>
      </c>
      <c r="AI176" s="11">
        <v>0.36308999999999997</v>
      </c>
      <c r="AJ176" s="11">
        <v>0.11265099999999999</v>
      </c>
      <c r="AK176" s="11">
        <v>1.8154499999999997E-2</v>
      </c>
      <c r="AL176" s="11">
        <v>4561.8999999999996</v>
      </c>
      <c r="AM176" s="11">
        <v>63.308</v>
      </c>
    </row>
    <row r="177" spans="1:39" s="1" customFormat="1" x14ac:dyDescent="0.2">
      <c r="A177" s="5">
        <v>43889</v>
      </c>
      <c r="B177" s="1" t="s">
        <v>248</v>
      </c>
      <c r="C177" s="1" t="s">
        <v>305</v>
      </c>
      <c r="D177" s="1">
        <v>46.55</v>
      </c>
      <c r="E177" s="1" t="s">
        <v>368</v>
      </c>
      <c r="F177" s="1" t="s">
        <v>368</v>
      </c>
      <c r="G177" s="1" t="s">
        <v>528</v>
      </c>
      <c r="H177" s="2" t="s">
        <v>317</v>
      </c>
      <c r="I177" s="1" t="s">
        <v>540</v>
      </c>
      <c r="J177" s="1" t="s">
        <v>544</v>
      </c>
      <c r="K177" s="1" t="s">
        <v>315</v>
      </c>
      <c r="L177" s="2" t="s">
        <v>553</v>
      </c>
      <c r="M177" s="11">
        <v>512049.99999999994</v>
      </c>
      <c r="N177" s="11">
        <v>1.065995</v>
      </c>
      <c r="O177" s="11">
        <v>1.4523599999999999</v>
      </c>
      <c r="P177" s="11">
        <v>0.50273999999999996</v>
      </c>
      <c r="Q177" s="11">
        <v>14.66325</v>
      </c>
      <c r="R177" s="11">
        <v>156.87350000000001</v>
      </c>
      <c r="S177" s="11">
        <v>369.60699999999997</v>
      </c>
      <c r="T177" s="11">
        <v>791.34999999999991</v>
      </c>
      <c r="U177" s="11">
        <v>65.169999999999987</v>
      </c>
      <c r="V177" s="11">
        <v>9.4962000000000005E-2</v>
      </c>
      <c r="W177" s="11">
        <v>0.66566499999999995</v>
      </c>
      <c r="X177" s="11">
        <v>303.04049999999995</v>
      </c>
      <c r="Y177" s="11">
        <v>97.28949999999999</v>
      </c>
      <c r="Z177" s="11">
        <v>3.3653322499999998E-3</v>
      </c>
      <c r="AA177" s="11">
        <v>2.9792000000000001</v>
      </c>
      <c r="AB177" s="11">
        <v>0.32119499999999995</v>
      </c>
      <c r="AC177" s="11">
        <v>5.7256499999999995E-2</v>
      </c>
      <c r="AD177" s="11">
        <v>8.7689726249999995E-3</v>
      </c>
      <c r="AE177" s="11">
        <v>3.7705500000000001</v>
      </c>
      <c r="AF177" s="11">
        <v>9.1703499999999991</v>
      </c>
      <c r="AG177" s="11">
        <v>3.5843499999999993E-2</v>
      </c>
      <c r="AH177" s="11">
        <v>5.5859999999999998E-3</v>
      </c>
      <c r="AI177" s="11">
        <v>9.1237999999999986E-2</v>
      </c>
      <c r="AJ177" s="11">
        <v>4.4629648750000001E-2</v>
      </c>
      <c r="AK177" s="11">
        <v>2.6998999999999999E-2</v>
      </c>
      <c r="AL177" s="11">
        <v>30.722999999999999</v>
      </c>
      <c r="AM177" s="11">
        <v>4.0032999999999994</v>
      </c>
    </row>
    <row r="178" spans="1:39" s="1" customFormat="1" x14ac:dyDescent="0.2">
      <c r="A178" s="5">
        <v>43889</v>
      </c>
      <c r="B178" s="1" t="s">
        <v>249</v>
      </c>
      <c r="C178" s="1" t="s">
        <v>305</v>
      </c>
      <c r="D178" s="1">
        <v>46.55</v>
      </c>
      <c r="E178" s="1" t="s">
        <v>368</v>
      </c>
      <c r="F178" s="1" t="s">
        <v>368</v>
      </c>
      <c r="G178" s="1" t="s">
        <v>528</v>
      </c>
      <c r="H178" s="2" t="s">
        <v>317</v>
      </c>
      <c r="I178" s="1" t="s">
        <v>540</v>
      </c>
      <c r="J178" s="1" t="s">
        <v>544</v>
      </c>
      <c r="K178" s="1" t="s">
        <v>315</v>
      </c>
      <c r="L178" s="2" t="s">
        <v>553</v>
      </c>
      <c r="M178" s="11">
        <v>521359.99999999994</v>
      </c>
      <c r="N178" s="11">
        <v>1.131165</v>
      </c>
      <c r="O178" s="11">
        <v>1.2615049999999999</v>
      </c>
      <c r="P178" s="11">
        <v>0.14430499999999999</v>
      </c>
      <c r="Q178" s="11">
        <v>13.964999999999998</v>
      </c>
      <c r="R178" s="11">
        <v>134.99499999999998</v>
      </c>
      <c r="S178" s="11">
        <v>93.565499999999986</v>
      </c>
      <c r="T178" s="11">
        <v>1536.1499999999999</v>
      </c>
      <c r="U178" s="11">
        <v>6144.5999999999995</v>
      </c>
      <c r="V178" s="11">
        <v>9.2634499999999995E-2</v>
      </c>
      <c r="W178" s="11">
        <v>0.48225799999999996</v>
      </c>
      <c r="X178" s="11">
        <v>31.188500000000001</v>
      </c>
      <c r="Y178" s="11">
        <v>70.616349999999997</v>
      </c>
      <c r="Z178" s="11">
        <v>0.20482</v>
      </c>
      <c r="AA178" s="11">
        <v>1.4896</v>
      </c>
      <c r="AB178" s="11">
        <v>37.24</v>
      </c>
      <c r="AC178" s="11">
        <v>0.80996999999999986</v>
      </c>
      <c r="AD178" s="11">
        <v>0.33050499999999999</v>
      </c>
      <c r="AE178" s="11">
        <v>1.5501150000000001</v>
      </c>
      <c r="AF178" s="11">
        <v>1.8061399999999999</v>
      </c>
      <c r="AG178" s="11">
        <v>1.8983089999999999E-3</v>
      </c>
      <c r="AH178" s="11">
        <v>4.1894999999999996E-3</v>
      </c>
      <c r="AI178" s="11">
        <v>0.10241</v>
      </c>
      <c r="AJ178" s="11">
        <v>0.358435</v>
      </c>
      <c r="AK178" s="11">
        <v>3.7838167499999997E-4</v>
      </c>
      <c r="AL178" s="11">
        <v>9.9616999999999987</v>
      </c>
      <c r="AM178" s="11">
        <v>1.5640799999999999</v>
      </c>
    </row>
    <row r="179" spans="1:39" s="1" customFormat="1" x14ac:dyDescent="0.2">
      <c r="A179" s="5">
        <v>43889</v>
      </c>
      <c r="B179" s="1" t="s">
        <v>250</v>
      </c>
      <c r="C179" s="1" t="s">
        <v>305</v>
      </c>
      <c r="D179" s="1">
        <v>46.55</v>
      </c>
      <c r="E179" s="1" t="s">
        <v>368</v>
      </c>
      <c r="F179" s="1" t="s">
        <v>368</v>
      </c>
      <c r="G179" s="1" t="s">
        <v>528</v>
      </c>
      <c r="H179" s="2" t="s">
        <v>317</v>
      </c>
      <c r="I179" s="1" t="s">
        <v>540</v>
      </c>
      <c r="J179" s="1" t="s">
        <v>543</v>
      </c>
      <c r="K179" s="1" t="s">
        <v>315</v>
      </c>
      <c r="L179" s="2" t="s">
        <v>553</v>
      </c>
      <c r="M179" s="11">
        <v>520428.99999999994</v>
      </c>
      <c r="N179" s="11">
        <v>1.6106299999999998</v>
      </c>
      <c r="O179" s="11">
        <v>2.0016499999999997</v>
      </c>
      <c r="P179" s="11">
        <v>4.9462866250000001E-2</v>
      </c>
      <c r="Q179" s="11">
        <v>29.326499999999999</v>
      </c>
      <c r="R179" s="11">
        <v>875.14</v>
      </c>
      <c r="S179" s="11">
        <v>94.496499999999983</v>
      </c>
      <c r="T179" s="11">
        <v>10985.8</v>
      </c>
      <c r="U179" s="11">
        <v>884.44999999999993</v>
      </c>
      <c r="V179" s="11">
        <v>0.27464499999999997</v>
      </c>
      <c r="W179" s="11">
        <v>0.3309705</v>
      </c>
      <c r="X179" s="11">
        <v>349.59049999999996</v>
      </c>
      <c r="Y179" s="11">
        <v>45.386249999999997</v>
      </c>
      <c r="Z179" s="11">
        <v>7.9135</v>
      </c>
      <c r="AA179" s="11">
        <v>19.550999999999998</v>
      </c>
      <c r="AB179" s="11">
        <v>8.3789999999999996</v>
      </c>
      <c r="AC179" s="11">
        <v>1.34995</v>
      </c>
      <c r="AD179" s="11">
        <v>0.5260149999999999</v>
      </c>
      <c r="AE179" s="11">
        <v>6.9359499999999992</v>
      </c>
      <c r="AF179" s="11">
        <v>12.242649999999999</v>
      </c>
      <c r="AG179" s="11">
        <v>6.5169999999999992E-2</v>
      </c>
      <c r="AH179" s="11">
        <v>1.7195802749999998E-3</v>
      </c>
      <c r="AI179" s="11">
        <v>0.45618999999999998</v>
      </c>
      <c r="AJ179" s="11">
        <v>0.15826999999999999</v>
      </c>
      <c r="AK179" s="11">
        <v>4.2825999999999996E-2</v>
      </c>
      <c r="AL179" s="11">
        <v>33.702199999999998</v>
      </c>
      <c r="AM179" s="11">
        <v>9.6358499999999996</v>
      </c>
    </row>
    <row r="180" spans="1:39" s="1" customFormat="1" x14ac:dyDescent="0.2">
      <c r="A180" s="5">
        <v>43889</v>
      </c>
      <c r="B180" s="1" t="s">
        <v>251</v>
      </c>
      <c r="C180" s="1" t="s">
        <v>305</v>
      </c>
      <c r="D180" s="1">
        <v>46.55</v>
      </c>
      <c r="E180" s="1" t="s">
        <v>368</v>
      </c>
      <c r="F180" s="1" t="s">
        <v>368</v>
      </c>
      <c r="G180" s="1" t="s">
        <v>528</v>
      </c>
      <c r="H180" s="2" t="s">
        <v>317</v>
      </c>
      <c r="I180" s="1" t="s">
        <v>540</v>
      </c>
      <c r="J180" s="1" t="s">
        <v>543</v>
      </c>
      <c r="L180" s="2" t="s">
        <v>553</v>
      </c>
      <c r="M180" s="11">
        <v>511584.49999999994</v>
      </c>
      <c r="N180" s="11">
        <v>1.4430499999999999</v>
      </c>
      <c r="O180" s="11">
        <v>1.90855</v>
      </c>
      <c r="P180" s="11">
        <v>0.20482</v>
      </c>
      <c r="Q180" s="11">
        <v>60.515000000000001</v>
      </c>
      <c r="R180" s="11">
        <v>269.98999999999995</v>
      </c>
      <c r="S180" s="11">
        <v>132.202</v>
      </c>
      <c r="T180" s="11">
        <v>2001.6499999999999</v>
      </c>
      <c r="U180" s="11">
        <v>265.33499999999998</v>
      </c>
      <c r="V180" s="11">
        <v>0.25136999999999998</v>
      </c>
      <c r="W180" s="11">
        <v>0.61911499999999997</v>
      </c>
      <c r="X180" s="11">
        <v>265.33499999999998</v>
      </c>
      <c r="Y180" s="11">
        <v>84.907200000000003</v>
      </c>
      <c r="Z180" s="11">
        <v>9.7754999999999992</v>
      </c>
      <c r="AA180" s="11">
        <v>6.6100999999999992</v>
      </c>
      <c r="AB180" s="11">
        <v>2.4671499999999997</v>
      </c>
      <c r="AC180" s="11">
        <v>0.25136999999999998</v>
      </c>
      <c r="AD180" s="11">
        <v>8.7689726249999995E-3</v>
      </c>
      <c r="AE180" s="11">
        <v>4.3291499999999994</v>
      </c>
      <c r="AF180" s="11">
        <v>9.9616999999999987</v>
      </c>
      <c r="AG180" s="11">
        <v>6.5169999999999992E-2</v>
      </c>
      <c r="AH180" s="11">
        <v>7.9135000000000004E-3</v>
      </c>
      <c r="AI180" s="11">
        <v>0.31653999999999999</v>
      </c>
      <c r="AJ180" s="11">
        <v>0.13965</v>
      </c>
      <c r="AK180" s="11">
        <v>9.3100000000000006E-3</v>
      </c>
      <c r="AL180" s="11">
        <v>25.602499999999999</v>
      </c>
      <c r="AM180" s="11">
        <v>7.0755999999999997</v>
      </c>
    </row>
    <row r="181" spans="1:39" s="1" customFormat="1" x14ac:dyDescent="0.2">
      <c r="A181" s="5">
        <v>43889</v>
      </c>
      <c r="B181" s="1" t="s">
        <v>252</v>
      </c>
      <c r="C181" s="1" t="s">
        <v>305</v>
      </c>
      <c r="D181" s="1">
        <v>46.55</v>
      </c>
      <c r="E181" s="1" t="s">
        <v>368</v>
      </c>
      <c r="F181" s="1" t="s">
        <v>368</v>
      </c>
      <c r="G181" s="1" t="s">
        <v>528</v>
      </c>
      <c r="H181" s="2" t="s">
        <v>317</v>
      </c>
      <c r="I181" s="1" t="s">
        <v>540</v>
      </c>
      <c r="J181" s="1" t="s">
        <v>543</v>
      </c>
      <c r="L181" s="2" t="s">
        <v>553</v>
      </c>
      <c r="M181" s="11">
        <v>511584.49999999994</v>
      </c>
      <c r="N181" s="11">
        <v>3.5377999999999998</v>
      </c>
      <c r="O181" s="11">
        <v>3.0722999999999998</v>
      </c>
      <c r="P181" s="11">
        <v>0.190855</v>
      </c>
      <c r="Q181" s="11">
        <v>139.64999999999998</v>
      </c>
      <c r="R181" s="11">
        <v>142.44299999999998</v>
      </c>
      <c r="S181" s="11">
        <v>286.74799999999999</v>
      </c>
      <c r="T181" s="11">
        <v>1768.8999999999999</v>
      </c>
      <c r="U181" s="11">
        <v>107.06499999999998</v>
      </c>
      <c r="V181" s="11">
        <v>0.56791000000000003</v>
      </c>
      <c r="W181" s="11">
        <v>0.32957399999999998</v>
      </c>
      <c r="X181" s="11">
        <v>251.37</v>
      </c>
      <c r="Y181" s="11">
        <v>43.570799999999998</v>
      </c>
      <c r="Z181" s="11">
        <v>8.8445</v>
      </c>
      <c r="AA181" s="11">
        <v>5.07395</v>
      </c>
      <c r="AB181" s="11">
        <v>0.97755000000000003</v>
      </c>
      <c r="AC181" s="11">
        <v>0.24671499999999999</v>
      </c>
      <c r="AD181" s="11">
        <v>8.7689726249999995E-3</v>
      </c>
      <c r="AE181" s="11">
        <v>5.5394499999999995</v>
      </c>
      <c r="AF181" s="11">
        <v>8.0531499999999987</v>
      </c>
      <c r="AG181" s="11">
        <v>4.6550000000000001E-2</v>
      </c>
      <c r="AH181" s="11">
        <v>3.5377999999999998E-3</v>
      </c>
      <c r="AI181" s="11">
        <v>0.37705499999999997</v>
      </c>
      <c r="AJ181" s="11">
        <v>0.13965</v>
      </c>
      <c r="AK181" s="11">
        <v>3.3050499999999997E-2</v>
      </c>
      <c r="AL181" s="11">
        <v>95.427499999999981</v>
      </c>
      <c r="AM181" s="11">
        <v>8.4720999999999993</v>
      </c>
    </row>
    <row r="182" spans="1:39" s="1" customFormat="1" x14ac:dyDescent="0.2">
      <c r="A182" s="5">
        <v>43889</v>
      </c>
      <c r="B182" s="1" t="s">
        <v>253</v>
      </c>
      <c r="C182" s="1" t="s">
        <v>305</v>
      </c>
      <c r="D182" s="1">
        <v>46.55</v>
      </c>
      <c r="E182" s="1" t="s">
        <v>368</v>
      </c>
      <c r="F182" s="1" t="s">
        <v>368</v>
      </c>
      <c r="G182" s="1" t="s">
        <v>528</v>
      </c>
      <c r="H182" s="2" t="s">
        <v>317</v>
      </c>
      <c r="I182" s="1" t="s">
        <v>540</v>
      </c>
      <c r="J182" s="1" t="s">
        <v>543</v>
      </c>
      <c r="K182" s="1" t="s">
        <v>315</v>
      </c>
      <c r="L182" s="2" t="s">
        <v>553</v>
      </c>
      <c r="M182" s="11">
        <v>535325</v>
      </c>
      <c r="N182" s="11">
        <v>63.308</v>
      </c>
      <c r="O182" s="11">
        <v>3.6774499999999999</v>
      </c>
      <c r="P182" s="11">
        <v>0.55859999999999999</v>
      </c>
      <c r="Q182" s="11">
        <v>51.670500000000004</v>
      </c>
      <c r="R182" s="11">
        <v>484.12</v>
      </c>
      <c r="S182" s="11">
        <v>94.496499999999983</v>
      </c>
      <c r="T182" s="11">
        <v>1722.35</v>
      </c>
      <c r="U182" s="11">
        <v>64.23899999999999</v>
      </c>
      <c r="V182" s="11">
        <v>0.20016499999999998</v>
      </c>
      <c r="W182" s="11">
        <v>0.2285605</v>
      </c>
      <c r="X182" s="11">
        <v>423.60499999999996</v>
      </c>
      <c r="Y182" s="11">
        <v>29.373049999999999</v>
      </c>
      <c r="Z182" s="11">
        <v>86.582999999999998</v>
      </c>
      <c r="AA182" s="11">
        <v>10.84615</v>
      </c>
      <c r="AB182" s="11">
        <v>0.59584000000000004</v>
      </c>
      <c r="AC182" s="11">
        <v>0.43291499999999994</v>
      </c>
      <c r="AD182" s="11">
        <v>0.69824999999999993</v>
      </c>
      <c r="AE182" s="11">
        <v>21.413</v>
      </c>
      <c r="AF182" s="11">
        <v>13.639149999999999</v>
      </c>
      <c r="AG182" s="11">
        <v>1.7223499999999998</v>
      </c>
      <c r="AH182" s="11">
        <v>2.6998999999999999E-2</v>
      </c>
      <c r="AI182" s="11">
        <v>0.50739499999999993</v>
      </c>
      <c r="AJ182" s="11">
        <v>4.4629648750000001E-2</v>
      </c>
      <c r="AK182" s="11">
        <v>0.37240000000000001</v>
      </c>
      <c r="AL182" s="11">
        <v>181.54499999999999</v>
      </c>
      <c r="AM182" s="11">
        <v>17.456249999999997</v>
      </c>
    </row>
    <row r="183" spans="1:39" s="1" customFormat="1" x14ac:dyDescent="0.2">
      <c r="A183" s="5"/>
      <c r="H183" s="2"/>
      <c r="L183" s="2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</row>
    <row r="184" spans="1:39" s="20" customFormat="1" ht="12.75" x14ac:dyDescent="0.2">
      <c r="A184" s="19" t="s">
        <v>584</v>
      </c>
      <c r="H184" s="21"/>
      <c r="L184" s="21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</row>
    <row r="185" spans="1:39" s="3" customFormat="1" x14ac:dyDescent="0.2">
      <c r="A185" s="3" t="s">
        <v>578</v>
      </c>
      <c r="B185" s="3" t="s">
        <v>579</v>
      </c>
      <c r="C185" s="3" t="s">
        <v>580</v>
      </c>
      <c r="D185" s="3" t="s">
        <v>284</v>
      </c>
      <c r="E185" s="4" t="s">
        <v>357</v>
      </c>
      <c r="F185" s="4" t="s">
        <v>401</v>
      </c>
      <c r="G185" s="4" t="s">
        <v>524</v>
      </c>
      <c r="H185" s="3" t="s">
        <v>533</v>
      </c>
      <c r="I185" s="3" t="s">
        <v>354</v>
      </c>
      <c r="J185" s="3" t="s">
        <v>355</v>
      </c>
      <c r="K185" s="3" t="s">
        <v>545</v>
      </c>
      <c r="L185" s="3" t="s">
        <v>356</v>
      </c>
      <c r="M185" s="23" t="s">
        <v>424</v>
      </c>
      <c r="N185" s="23" t="s">
        <v>425</v>
      </c>
      <c r="O185" s="23" t="s">
        <v>426</v>
      </c>
      <c r="P185" s="23" t="s">
        <v>427</v>
      </c>
      <c r="Q185" s="23" t="s">
        <v>428</v>
      </c>
      <c r="R185" s="23" t="s">
        <v>429</v>
      </c>
      <c r="S185" s="23" t="s">
        <v>430</v>
      </c>
      <c r="T185" s="23" t="s">
        <v>431</v>
      </c>
      <c r="U185" s="23" t="s">
        <v>432</v>
      </c>
      <c r="V185" s="23" t="s">
        <v>433</v>
      </c>
      <c r="W185" s="23" t="s">
        <v>434</v>
      </c>
      <c r="X185" s="23" t="s">
        <v>435</v>
      </c>
      <c r="Y185" s="23" t="s">
        <v>436</v>
      </c>
      <c r="Z185" s="23" t="s">
        <v>437</v>
      </c>
      <c r="AA185" s="23" t="s">
        <v>438</v>
      </c>
      <c r="AB185" s="23" t="s">
        <v>439</v>
      </c>
      <c r="AC185" s="23" t="s">
        <v>440</v>
      </c>
      <c r="AD185" s="23" t="s">
        <v>441</v>
      </c>
      <c r="AE185" s="23" t="s">
        <v>442</v>
      </c>
      <c r="AF185" s="23" t="s">
        <v>443</v>
      </c>
      <c r="AG185" s="23" t="s">
        <v>444</v>
      </c>
      <c r="AH185" s="23" t="s">
        <v>445</v>
      </c>
      <c r="AI185" s="23" t="s">
        <v>446</v>
      </c>
      <c r="AJ185" s="23" t="s">
        <v>447</v>
      </c>
      <c r="AK185" s="23" t="s">
        <v>448</v>
      </c>
      <c r="AL185" s="23" t="s">
        <v>449</v>
      </c>
      <c r="AM185" s="23" t="s">
        <v>450</v>
      </c>
    </row>
    <row r="186" spans="1:39" s="1" customFormat="1" x14ac:dyDescent="0.2">
      <c r="A186" s="5">
        <v>43889</v>
      </c>
      <c r="B186" s="1" t="s">
        <v>190</v>
      </c>
      <c r="C186" s="1" t="s">
        <v>305</v>
      </c>
      <c r="D186" s="1">
        <v>46.55</v>
      </c>
      <c r="E186" s="1" t="s">
        <v>360</v>
      </c>
      <c r="F186" s="1" t="s">
        <v>403</v>
      </c>
      <c r="G186" s="1" t="s">
        <v>532</v>
      </c>
      <c r="H186" s="2" t="s">
        <v>536</v>
      </c>
      <c r="I186" s="1" t="s">
        <v>538</v>
      </c>
      <c r="J186" s="1" t="s">
        <v>544</v>
      </c>
      <c r="K186" s="7" t="s">
        <v>306</v>
      </c>
      <c r="L186" s="2"/>
      <c r="M186" s="11">
        <v>531135.5</v>
      </c>
      <c r="N186" s="11">
        <v>13.034000000000001</v>
      </c>
      <c r="O186" s="11">
        <v>1.20099</v>
      </c>
      <c r="P186" s="11">
        <v>0.51204999999999989</v>
      </c>
      <c r="Q186" s="11">
        <v>9.1703499999999991</v>
      </c>
      <c r="R186" s="11">
        <v>740.14499999999998</v>
      </c>
      <c r="S186" s="11">
        <v>186.2</v>
      </c>
      <c r="T186" s="11">
        <v>107.06499999999998</v>
      </c>
      <c r="U186" s="11">
        <v>744.8</v>
      </c>
      <c r="V186" s="11">
        <v>2.9791999999999999E-2</v>
      </c>
      <c r="W186" s="11">
        <v>5.5394499999999999E-2</v>
      </c>
      <c r="X186" s="11">
        <v>164.32149999999999</v>
      </c>
      <c r="Y186" s="11">
        <v>4.3757000000000001</v>
      </c>
      <c r="Z186" s="11">
        <v>8.1462499999999984</v>
      </c>
      <c r="AA186" s="11">
        <v>24.206</v>
      </c>
      <c r="AB186" s="11">
        <v>2.6999</v>
      </c>
      <c r="AC186" s="11">
        <v>1.0641213625E-3</v>
      </c>
      <c r="AD186" s="11">
        <v>0.11637499999999999</v>
      </c>
      <c r="AE186" s="11">
        <v>0.74014500000000005</v>
      </c>
      <c r="AF186" s="11">
        <v>13.499499999999998</v>
      </c>
      <c r="AG186" s="11">
        <v>9.3100000000000002E-2</v>
      </c>
      <c r="AH186" s="11">
        <v>7.4480000000000005E-2</v>
      </c>
      <c r="AI186" s="11">
        <v>0.32584999999999997</v>
      </c>
      <c r="AJ186" s="11">
        <v>4.4629648750000001E-2</v>
      </c>
      <c r="AK186" s="11">
        <v>3.7838167499999997E-4</v>
      </c>
      <c r="AL186" s="11">
        <v>41.894999999999996</v>
      </c>
      <c r="AM186" s="11">
        <v>0.71687000000000001</v>
      </c>
    </row>
    <row r="187" spans="1:39" s="1" customFormat="1" x14ac:dyDescent="0.2">
      <c r="A187" s="5">
        <v>43889</v>
      </c>
      <c r="B187" s="1" t="s">
        <v>191</v>
      </c>
      <c r="C187" s="1" t="s">
        <v>305</v>
      </c>
      <c r="D187" s="1">
        <v>46.55</v>
      </c>
      <c r="E187" s="1" t="s">
        <v>360</v>
      </c>
      <c r="F187" s="1" t="s">
        <v>403</v>
      </c>
      <c r="G187" s="1" t="s">
        <v>532</v>
      </c>
      <c r="H187" s="2" t="s">
        <v>536</v>
      </c>
      <c r="I187" s="1" t="s">
        <v>538</v>
      </c>
      <c r="J187" s="1" t="s">
        <v>543</v>
      </c>
      <c r="K187" s="7" t="s">
        <v>306</v>
      </c>
      <c r="L187" s="2"/>
      <c r="M187" s="11">
        <v>538583.5</v>
      </c>
      <c r="N187" s="11">
        <v>148.96</v>
      </c>
      <c r="O187" s="11">
        <v>2.5602499999999999</v>
      </c>
      <c r="P187" s="11">
        <v>0.93099999999999994</v>
      </c>
      <c r="Q187" s="11">
        <v>70.756</v>
      </c>
      <c r="R187" s="11">
        <v>833.24499999999989</v>
      </c>
      <c r="S187" s="11">
        <v>228.56049999999999</v>
      </c>
      <c r="T187" s="11">
        <v>204.82</v>
      </c>
      <c r="U187" s="11">
        <v>9822.0499999999993</v>
      </c>
      <c r="V187" s="11">
        <v>0.10008249999999999</v>
      </c>
      <c r="W187" s="11">
        <v>7.6543328749999993E-3</v>
      </c>
      <c r="X187" s="11">
        <v>188.06199999999998</v>
      </c>
      <c r="Y187" s="11">
        <v>47.015499999999996</v>
      </c>
      <c r="Z187" s="11">
        <v>4.5618999999999996</v>
      </c>
      <c r="AA187" s="11">
        <v>432.91500000000002</v>
      </c>
      <c r="AB187" s="11">
        <v>38.170999999999992</v>
      </c>
      <c r="AC187" s="11">
        <v>0.33981499999999998</v>
      </c>
      <c r="AD187" s="11">
        <v>0.66100999999999999</v>
      </c>
      <c r="AE187" s="11">
        <v>10.7065</v>
      </c>
      <c r="AF187" s="11">
        <v>204.82</v>
      </c>
      <c r="AG187" s="11">
        <v>7.4945499999999998E-2</v>
      </c>
      <c r="AH187" s="11">
        <v>7.9135000000000004E-3</v>
      </c>
      <c r="AI187" s="11">
        <v>0.38636499999999996</v>
      </c>
      <c r="AJ187" s="11">
        <v>0.74480000000000002</v>
      </c>
      <c r="AK187" s="11">
        <v>2.1878499999999999E-2</v>
      </c>
      <c r="AL187" s="11">
        <v>28395.5</v>
      </c>
      <c r="AM187" s="11">
        <v>107.06499999999998</v>
      </c>
    </row>
    <row r="188" spans="1:39" s="1" customFormat="1" x14ac:dyDescent="0.2">
      <c r="A188" s="5">
        <v>43889</v>
      </c>
      <c r="B188" s="1" t="s">
        <v>192</v>
      </c>
      <c r="C188" s="1" t="s">
        <v>305</v>
      </c>
      <c r="D188" s="1">
        <v>46.55</v>
      </c>
      <c r="E188" s="1" t="s">
        <v>360</v>
      </c>
      <c r="F188" s="1" t="s">
        <v>403</v>
      </c>
      <c r="G188" s="1" t="s">
        <v>532</v>
      </c>
      <c r="H188" s="2" t="s">
        <v>536</v>
      </c>
      <c r="I188" s="1" t="s">
        <v>537</v>
      </c>
      <c r="J188" s="1" t="s">
        <v>543</v>
      </c>
      <c r="K188" s="7" t="s">
        <v>312</v>
      </c>
      <c r="L188" s="2" t="s">
        <v>559</v>
      </c>
      <c r="M188" s="11">
        <v>539049</v>
      </c>
      <c r="N188" s="11">
        <v>567.91</v>
      </c>
      <c r="O188" s="11">
        <v>2.9326499999999998</v>
      </c>
      <c r="P188" s="11">
        <v>0.68428499999999992</v>
      </c>
      <c r="Q188" s="11">
        <v>279.29999999999995</v>
      </c>
      <c r="R188" s="11">
        <v>526.01499999999999</v>
      </c>
      <c r="S188" s="11">
        <v>141.04649999999998</v>
      </c>
      <c r="T188" s="11">
        <v>377.05499999999995</v>
      </c>
      <c r="U188" s="11">
        <v>11265.099999999999</v>
      </c>
      <c r="V188" s="11">
        <v>9.5893000000000006E-2</v>
      </c>
      <c r="W188" s="11">
        <v>6.2842499999999996E-2</v>
      </c>
      <c r="X188" s="11">
        <v>47.480999999999995</v>
      </c>
      <c r="Y188" s="11">
        <v>2.8860999999999999</v>
      </c>
      <c r="Z188" s="11">
        <v>0.13033999999999998</v>
      </c>
      <c r="AA188" s="11">
        <v>8.6117499999999989</v>
      </c>
      <c r="AB188" s="11">
        <v>37.705500000000001</v>
      </c>
      <c r="AC188" s="11">
        <v>0.52135999999999993</v>
      </c>
      <c r="AD188" s="11">
        <v>0.41894999999999993</v>
      </c>
      <c r="AE188" s="11">
        <v>0.52135999999999993</v>
      </c>
      <c r="AF188" s="11">
        <v>4.6550000000000002</v>
      </c>
      <c r="AG188" s="11">
        <v>0.60514999999999997</v>
      </c>
      <c r="AH188" s="11">
        <v>2.0947499999999997E-2</v>
      </c>
      <c r="AI188" s="11">
        <v>5.6790999999999994E-2</v>
      </c>
      <c r="AJ188" s="11">
        <v>0.30723</v>
      </c>
      <c r="AK188" s="11">
        <v>3.6774499999999996E-3</v>
      </c>
      <c r="AL188" s="11">
        <v>43.756999999999998</v>
      </c>
      <c r="AM188" s="11">
        <v>0.67962999999999996</v>
      </c>
    </row>
    <row r="189" spans="1:39" s="1" customFormat="1" x14ac:dyDescent="0.2">
      <c r="A189" s="5">
        <v>43889</v>
      </c>
      <c r="B189" s="1" t="s">
        <v>193</v>
      </c>
      <c r="C189" s="1" t="s">
        <v>305</v>
      </c>
      <c r="D189" s="1">
        <v>46.55</v>
      </c>
      <c r="E189" s="1" t="s">
        <v>360</v>
      </c>
      <c r="F189" s="1" t="s">
        <v>403</v>
      </c>
      <c r="G189" s="1" t="s">
        <v>532</v>
      </c>
      <c r="H189" s="2" t="s">
        <v>536</v>
      </c>
      <c r="I189" s="1" t="s">
        <v>537</v>
      </c>
      <c r="J189" s="1" t="s">
        <v>543</v>
      </c>
      <c r="K189" s="7" t="s">
        <v>306</v>
      </c>
      <c r="L189" s="2"/>
      <c r="M189" s="11">
        <v>507394.99999999994</v>
      </c>
      <c r="N189" s="11">
        <v>83.789999999999992</v>
      </c>
      <c r="O189" s="11">
        <v>2.7929999999999997</v>
      </c>
      <c r="P189" s="11">
        <v>2.5602499999999999</v>
      </c>
      <c r="Q189" s="11">
        <v>82.858999999999995</v>
      </c>
      <c r="R189" s="11">
        <v>1014.79</v>
      </c>
      <c r="S189" s="11">
        <v>88.444999999999993</v>
      </c>
      <c r="T189" s="11">
        <v>134.99499999999998</v>
      </c>
      <c r="U189" s="11">
        <v>9775.5</v>
      </c>
      <c r="V189" s="11">
        <v>0.23274999999999998</v>
      </c>
      <c r="W189" s="11">
        <v>9.3565499999999996E-2</v>
      </c>
      <c r="X189" s="11">
        <v>246.71499999999997</v>
      </c>
      <c r="Y189" s="11">
        <v>5.5859999999999994</v>
      </c>
      <c r="Z189" s="11">
        <v>4.2825999999999995</v>
      </c>
      <c r="AA189" s="11">
        <v>153.61499999999998</v>
      </c>
      <c r="AB189" s="11">
        <v>33.981499999999997</v>
      </c>
      <c r="AC189" s="11">
        <v>0.34447</v>
      </c>
      <c r="AD189" s="11">
        <v>0.41894999999999993</v>
      </c>
      <c r="AE189" s="11">
        <v>0.40964</v>
      </c>
      <c r="AF189" s="11">
        <v>121.03</v>
      </c>
      <c r="AG189" s="11">
        <v>0.12102999999999998</v>
      </c>
      <c r="AH189" s="11">
        <v>1.3033999999999999E-2</v>
      </c>
      <c r="AI189" s="11">
        <v>0.97755000000000003</v>
      </c>
      <c r="AJ189" s="11">
        <v>0.47015499999999993</v>
      </c>
      <c r="AK189" s="11">
        <v>9.7754999999999995E-3</v>
      </c>
      <c r="AL189" s="11">
        <v>12.52195</v>
      </c>
      <c r="AM189" s="11">
        <v>3.2585000000000002</v>
      </c>
    </row>
    <row r="190" spans="1:39" s="1" customFormat="1" x14ac:dyDescent="0.2">
      <c r="A190" s="5">
        <v>44029</v>
      </c>
      <c r="B190" s="1" t="s">
        <v>261</v>
      </c>
      <c r="C190" s="1" t="s">
        <v>305</v>
      </c>
      <c r="D190" s="1">
        <v>46.55</v>
      </c>
      <c r="E190" s="1" t="s">
        <v>421</v>
      </c>
      <c r="F190" s="1" t="s">
        <v>403</v>
      </c>
      <c r="G190" s="1" t="s">
        <v>532</v>
      </c>
      <c r="H190" s="2" t="s">
        <v>536</v>
      </c>
      <c r="I190" s="1" t="s">
        <v>538</v>
      </c>
      <c r="J190" s="1" t="s">
        <v>543</v>
      </c>
      <c r="K190" s="7" t="s">
        <v>451</v>
      </c>
      <c r="M190" s="11">
        <v>609339.5</v>
      </c>
      <c r="N190" s="11">
        <v>38.636499999999998</v>
      </c>
      <c r="O190" s="11">
        <v>1.4151199999999999</v>
      </c>
      <c r="P190" s="11">
        <v>0.34912499999999996</v>
      </c>
      <c r="Q190" s="11">
        <v>8.1462499999999984</v>
      </c>
      <c r="R190" s="11">
        <v>1000.8249999999999</v>
      </c>
      <c r="S190" s="11">
        <v>74.014499999999998</v>
      </c>
      <c r="T190" s="11">
        <v>34.912499999999994</v>
      </c>
      <c r="U190" s="11">
        <v>9310</v>
      </c>
      <c r="V190" s="11">
        <v>6.7497499999999988E-2</v>
      </c>
      <c r="W190" s="11">
        <v>8.2393499999999995E-2</v>
      </c>
      <c r="X190" s="11">
        <v>181.0795</v>
      </c>
      <c r="Y190" s="11">
        <v>6.8893999999999993</v>
      </c>
      <c r="Z190" s="11">
        <v>0.60514999999999997</v>
      </c>
      <c r="AA190" s="11">
        <v>386.36500000000001</v>
      </c>
      <c r="AB190" s="11">
        <v>29.326499999999999</v>
      </c>
      <c r="AC190" s="11">
        <v>0.50273999999999996</v>
      </c>
      <c r="AD190" s="11">
        <v>0.153615</v>
      </c>
      <c r="AE190" s="11">
        <v>0.60514999999999997</v>
      </c>
      <c r="AF190" s="11">
        <v>209.47499999999999</v>
      </c>
      <c r="AG190" s="11">
        <v>2.1878500000000001</v>
      </c>
      <c r="AH190" s="11">
        <v>3.7239999999999999E-3</v>
      </c>
      <c r="AI190" s="11">
        <v>0.50739499999999993</v>
      </c>
      <c r="AJ190" s="11">
        <v>0.21412999999999999</v>
      </c>
      <c r="AK190" s="11">
        <v>1.6292499999999998E-2</v>
      </c>
      <c r="AL190" s="11">
        <v>2187.85</v>
      </c>
      <c r="AM190" s="11">
        <v>10.7065</v>
      </c>
    </row>
    <row r="191" spans="1:39" s="1" customFormat="1" x14ac:dyDescent="0.2">
      <c r="A191" s="5">
        <v>44029</v>
      </c>
      <c r="B191" s="1" t="s">
        <v>296</v>
      </c>
      <c r="C191" s="1" t="s">
        <v>305</v>
      </c>
      <c r="D191" s="1">
        <v>46.55</v>
      </c>
      <c r="E191" s="1" t="s">
        <v>421</v>
      </c>
      <c r="F191" s="1" t="s">
        <v>403</v>
      </c>
      <c r="G191" s="1" t="s">
        <v>532</v>
      </c>
      <c r="H191" s="2" t="s">
        <v>536</v>
      </c>
      <c r="I191" s="1" t="s">
        <v>538</v>
      </c>
      <c r="J191" s="1" t="s">
        <v>543</v>
      </c>
      <c r="K191" s="7" t="s">
        <v>451</v>
      </c>
      <c r="M191" s="11">
        <v>629821.5</v>
      </c>
      <c r="N191" s="11">
        <v>10.1479</v>
      </c>
      <c r="O191" s="11">
        <v>2.1878500000000001</v>
      </c>
      <c r="P191" s="11">
        <v>0.14430499999999999</v>
      </c>
      <c r="Q191" s="11">
        <v>24.671499999999998</v>
      </c>
      <c r="R191" s="11">
        <v>1429.0849999999998</v>
      </c>
      <c r="S191" s="11">
        <v>1.8722409999999998E-2</v>
      </c>
      <c r="T191" s="11">
        <v>40.963999999999999</v>
      </c>
      <c r="U191" s="11">
        <v>7354.9</v>
      </c>
      <c r="V191" s="11">
        <v>0.13499499999999998</v>
      </c>
      <c r="W191" s="11">
        <v>0.13965</v>
      </c>
      <c r="X191" s="11">
        <v>330.50499999999994</v>
      </c>
      <c r="Y191" s="11">
        <v>19.550999999999998</v>
      </c>
      <c r="Z191" s="11">
        <v>2.3275000000000001</v>
      </c>
      <c r="AA191" s="11">
        <v>1675.8</v>
      </c>
      <c r="AB191" s="11">
        <v>22.343999999999998</v>
      </c>
      <c r="AC191" s="11">
        <v>0.60514999999999997</v>
      </c>
      <c r="AD191" s="11">
        <v>0.11637499999999999</v>
      </c>
      <c r="AE191" s="11">
        <v>0.51670499999999997</v>
      </c>
      <c r="AF191" s="11">
        <v>744.8</v>
      </c>
      <c r="AG191" s="11">
        <v>8.3789999999999996</v>
      </c>
      <c r="AH191" s="11">
        <v>2.0947499999999997E-2</v>
      </c>
      <c r="AI191" s="11">
        <v>4.6550000000000002</v>
      </c>
      <c r="AJ191" s="11">
        <v>0.22343999999999997</v>
      </c>
      <c r="AK191" s="11">
        <v>1.0706499999999999E-2</v>
      </c>
      <c r="AL191" s="11">
        <v>8379</v>
      </c>
      <c r="AM191" s="11">
        <v>33.981499999999997</v>
      </c>
    </row>
    <row r="192" spans="1:39" s="1" customFormat="1" x14ac:dyDescent="0.2">
      <c r="A192" s="5">
        <v>44029</v>
      </c>
      <c r="B192" s="1" t="s">
        <v>262</v>
      </c>
      <c r="C192" s="1" t="s">
        <v>305</v>
      </c>
      <c r="D192" s="1">
        <v>46.55</v>
      </c>
      <c r="E192" s="1" t="s">
        <v>421</v>
      </c>
      <c r="F192" s="1" t="s">
        <v>403</v>
      </c>
      <c r="G192" s="1" t="s">
        <v>532</v>
      </c>
      <c r="H192" s="2" t="s">
        <v>536</v>
      </c>
      <c r="I192" s="1" t="s">
        <v>538</v>
      </c>
      <c r="J192" s="1" t="s">
        <v>543</v>
      </c>
      <c r="K192" s="7" t="s">
        <v>451</v>
      </c>
      <c r="M192" s="11">
        <v>620046</v>
      </c>
      <c r="N192" s="11">
        <v>3118.85</v>
      </c>
      <c r="O192" s="11">
        <v>34.446999999999996</v>
      </c>
      <c r="P192" s="11">
        <v>0.76341999999999999</v>
      </c>
      <c r="Q192" s="11">
        <v>60.515000000000001</v>
      </c>
      <c r="R192" s="11">
        <v>1270.8150000000001</v>
      </c>
      <c r="S192" s="11">
        <v>246.71499999999997</v>
      </c>
      <c r="T192" s="11">
        <v>37.705500000000001</v>
      </c>
      <c r="U192" s="11">
        <v>35.378</v>
      </c>
      <c r="V192" s="11">
        <v>0.43757000000000001</v>
      </c>
      <c r="W192" s="11">
        <v>7.479421249999999E-3</v>
      </c>
      <c r="X192" s="11">
        <v>507.39499999999998</v>
      </c>
      <c r="Y192" s="11">
        <v>9.4496500000000001</v>
      </c>
      <c r="Z192" s="11">
        <v>9.3100000000000002E-2</v>
      </c>
      <c r="AA192" s="11">
        <v>1256.8499999999999</v>
      </c>
      <c r="AB192" s="11">
        <v>5.1321374999999999E-3</v>
      </c>
      <c r="AC192" s="11">
        <v>1.2102999999999997E-2</v>
      </c>
      <c r="AD192" s="11">
        <v>0.53066999999999998</v>
      </c>
      <c r="AE192" s="11">
        <v>1.7875199999999998</v>
      </c>
      <c r="AF192" s="11">
        <v>31.654</v>
      </c>
      <c r="AG192" s="11">
        <v>3.8636499999999998</v>
      </c>
      <c r="AH192" s="11">
        <v>6.0514999999999992E-2</v>
      </c>
      <c r="AI192" s="11">
        <v>623.77</v>
      </c>
      <c r="AJ192" s="11">
        <v>12.103</v>
      </c>
      <c r="AK192" s="11">
        <v>6.5635499999999999E-2</v>
      </c>
      <c r="AL192" s="11">
        <v>460.84499999999997</v>
      </c>
      <c r="AM192" s="11">
        <v>3.2119499999999999</v>
      </c>
    </row>
    <row r="193" spans="1:39" s="1" customFormat="1" x14ac:dyDescent="0.2">
      <c r="A193" s="5">
        <v>44029</v>
      </c>
      <c r="B193" s="1" t="s">
        <v>263</v>
      </c>
      <c r="C193" s="1" t="s">
        <v>305</v>
      </c>
      <c r="D193" s="1">
        <v>46.55</v>
      </c>
      <c r="E193" s="1" t="s">
        <v>421</v>
      </c>
      <c r="F193" s="1" t="s">
        <v>403</v>
      </c>
      <c r="G193" s="1" t="s">
        <v>532</v>
      </c>
      <c r="H193" s="2" t="s">
        <v>536</v>
      </c>
      <c r="I193" s="1" t="s">
        <v>538</v>
      </c>
      <c r="J193" s="1" t="s">
        <v>543</v>
      </c>
      <c r="K193" s="7" t="s">
        <v>451</v>
      </c>
      <c r="M193" s="11">
        <v>616322</v>
      </c>
      <c r="N193" s="11">
        <v>4.9342999999999995</v>
      </c>
      <c r="O193" s="11">
        <v>2.0947499999999999</v>
      </c>
      <c r="P193" s="11">
        <v>0.60514999999999997</v>
      </c>
      <c r="Q193" s="11">
        <v>684.28499999999997</v>
      </c>
      <c r="R193" s="11">
        <v>218.785</v>
      </c>
      <c r="S193" s="11">
        <v>391.02</v>
      </c>
      <c r="T193" s="11">
        <v>62.842500000000001</v>
      </c>
      <c r="U193" s="11">
        <v>74.48</v>
      </c>
      <c r="V193" s="11">
        <v>0.13033999999999998</v>
      </c>
      <c r="W193" s="11">
        <v>0.24205999999999997</v>
      </c>
      <c r="X193" s="11">
        <v>129.40899999999999</v>
      </c>
      <c r="Y193" s="11">
        <v>19.597549999999998</v>
      </c>
      <c r="Z193" s="11">
        <v>0.14896000000000001</v>
      </c>
      <c r="AA193" s="11">
        <v>6.3773499999999999</v>
      </c>
      <c r="AB193" s="11">
        <v>5.1321374999999999E-3</v>
      </c>
      <c r="AC193" s="11">
        <v>1.3721543499999999E-3</v>
      </c>
      <c r="AD193" s="11">
        <v>8.903851249999999E-3</v>
      </c>
      <c r="AE193" s="11">
        <v>0.21412999999999999</v>
      </c>
      <c r="AF193" s="11">
        <v>5.6325499999999993</v>
      </c>
      <c r="AG193" s="11">
        <v>2.6067999999999998</v>
      </c>
      <c r="AH193" s="11">
        <v>6.0514999999999987E-3</v>
      </c>
      <c r="AI193" s="11">
        <v>0.172235</v>
      </c>
      <c r="AJ193" s="11">
        <v>3.0276119999999997E-2</v>
      </c>
      <c r="AK193" s="11">
        <v>2.0016499999999998E-3</v>
      </c>
      <c r="AL193" s="11">
        <v>9.4496500000000001</v>
      </c>
      <c r="AM193" s="11">
        <v>1.1999659E-3</v>
      </c>
    </row>
    <row r="194" spans="1:39" s="1" customFormat="1" x14ac:dyDescent="0.2">
      <c r="A194" s="5">
        <v>44029</v>
      </c>
      <c r="B194" s="1" t="s">
        <v>264</v>
      </c>
      <c r="C194" s="1" t="s">
        <v>305</v>
      </c>
      <c r="D194" s="1">
        <v>46.55</v>
      </c>
      <c r="E194" s="1" t="s">
        <v>421</v>
      </c>
      <c r="F194" s="1" t="s">
        <v>403</v>
      </c>
      <c r="G194" s="1" t="s">
        <v>532</v>
      </c>
      <c r="H194" s="2" t="s">
        <v>536</v>
      </c>
      <c r="I194" s="1" t="s">
        <v>538</v>
      </c>
      <c r="J194" s="1" t="s">
        <v>543</v>
      </c>
      <c r="K194" s="7" t="s">
        <v>451</v>
      </c>
      <c r="M194" s="11">
        <v>628425</v>
      </c>
      <c r="N194" s="11">
        <v>8.1927999999999983</v>
      </c>
      <c r="O194" s="11">
        <v>3.5843499999999997</v>
      </c>
      <c r="P194" s="11">
        <v>0.26998999999999995</v>
      </c>
      <c r="Q194" s="11">
        <v>53.066999999999993</v>
      </c>
      <c r="R194" s="11">
        <v>1242.885</v>
      </c>
      <c r="S194" s="11">
        <v>81.462499999999991</v>
      </c>
      <c r="T194" s="11">
        <v>209.47499999999999</v>
      </c>
      <c r="U194" s="11">
        <v>15361.499999999998</v>
      </c>
      <c r="V194" s="11">
        <v>0.41894999999999993</v>
      </c>
      <c r="W194" s="11">
        <v>0.14896000000000001</v>
      </c>
      <c r="X194" s="11">
        <v>249.50800000000001</v>
      </c>
      <c r="Y194" s="11">
        <v>5.6790999999999991</v>
      </c>
      <c r="Z194" s="11">
        <v>0.93099999999999994</v>
      </c>
      <c r="AA194" s="11">
        <v>139.64999999999998</v>
      </c>
      <c r="AB194" s="11">
        <v>46.084499999999998</v>
      </c>
      <c r="AC194" s="11">
        <v>0.66100999999999999</v>
      </c>
      <c r="AD194" s="11">
        <v>8.903851249999999E-3</v>
      </c>
      <c r="AE194" s="11">
        <v>0.86117499999999991</v>
      </c>
      <c r="AF194" s="11">
        <v>88.444999999999993</v>
      </c>
      <c r="AG194" s="11">
        <v>3.7239999999999998</v>
      </c>
      <c r="AH194" s="11">
        <v>5.1205000000000001E-2</v>
      </c>
      <c r="AI194" s="11">
        <v>6.982499999999999</v>
      </c>
      <c r="AJ194" s="11">
        <v>0.27464499999999997</v>
      </c>
      <c r="AK194" s="11">
        <v>1.1172E-2</v>
      </c>
      <c r="AL194" s="11">
        <v>512.04999999999995</v>
      </c>
      <c r="AM194" s="11">
        <v>1.5827</v>
      </c>
    </row>
    <row r="195" spans="1:39" s="1" customFormat="1" x14ac:dyDescent="0.2">
      <c r="A195" s="5">
        <v>44029</v>
      </c>
      <c r="B195" s="1" t="s">
        <v>265</v>
      </c>
      <c r="C195" s="1" t="s">
        <v>305</v>
      </c>
      <c r="D195" s="1">
        <v>46.55</v>
      </c>
      <c r="E195" s="1" t="s">
        <v>421</v>
      </c>
      <c r="F195" s="1" t="s">
        <v>403</v>
      </c>
      <c r="G195" s="1" t="s">
        <v>532</v>
      </c>
      <c r="H195" s="2" t="s">
        <v>536</v>
      </c>
      <c r="I195" s="1" t="s">
        <v>537</v>
      </c>
      <c r="J195" s="1" t="s">
        <v>543</v>
      </c>
      <c r="K195" s="7" t="s">
        <v>451</v>
      </c>
      <c r="M195" s="11">
        <v>626563</v>
      </c>
      <c r="N195" s="11">
        <v>749.45500000000004</v>
      </c>
      <c r="O195" s="11">
        <v>2.1040599999999996</v>
      </c>
      <c r="P195" s="11">
        <v>0.13546049999999998</v>
      </c>
      <c r="Q195" s="11">
        <v>181.54499999999999</v>
      </c>
      <c r="R195" s="11">
        <v>330.50499999999994</v>
      </c>
      <c r="S195" s="11">
        <v>155.47699999999998</v>
      </c>
      <c r="T195" s="11">
        <v>3.2301045E-2</v>
      </c>
      <c r="U195" s="11">
        <v>9775.5</v>
      </c>
      <c r="V195" s="11">
        <v>0.13685699999999998</v>
      </c>
      <c r="W195" s="11">
        <v>0.109858</v>
      </c>
      <c r="X195" s="11">
        <v>512.04999999999995</v>
      </c>
      <c r="Y195" s="11">
        <v>10.84615</v>
      </c>
      <c r="Z195" s="11">
        <v>3.7239999999999998</v>
      </c>
      <c r="AA195" s="11">
        <v>60.515000000000001</v>
      </c>
      <c r="AB195" s="11">
        <v>28.395499999999998</v>
      </c>
      <c r="AC195" s="11">
        <v>0.358435</v>
      </c>
      <c r="AD195" s="11">
        <v>5.3532499999999997E-2</v>
      </c>
      <c r="AE195" s="11">
        <v>1.7688999999999999</v>
      </c>
      <c r="AF195" s="11">
        <v>22.8095</v>
      </c>
      <c r="AG195" s="11">
        <v>7.6341999999999999</v>
      </c>
      <c r="AH195" s="11">
        <v>2.1878499999999999E-2</v>
      </c>
      <c r="AI195" s="11">
        <v>0.13499499999999998</v>
      </c>
      <c r="AJ195" s="11">
        <v>0.37240000000000001</v>
      </c>
      <c r="AK195" s="11">
        <v>3.9101999999999998E-2</v>
      </c>
      <c r="AL195" s="11">
        <v>7215.25</v>
      </c>
      <c r="AM195" s="11">
        <v>18.154499999999999</v>
      </c>
    </row>
    <row r="196" spans="1:39" s="1" customFormat="1" x14ac:dyDescent="0.2">
      <c r="A196" s="5">
        <v>44029</v>
      </c>
      <c r="B196" s="1" t="s">
        <v>266</v>
      </c>
      <c r="C196" s="1" t="s">
        <v>305</v>
      </c>
      <c r="D196" s="1">
        <v>46.55</v>
      </c>
      <c r="E196" s="1" t="s">
        <v>421</v>
      </c>
      <c r="F196" s="1" t="s">
        <v>403</v>
      </c>
      <c r="G196" s="1" t="s">
        <v>532</v>
      </c>
      <c r="H196" s="2" t="s">
        <v>536</v>
      </c>
      <c r="I196" s="1" t="s">
        <v>537</v>
      </c>
      <c r="J196" s="1" t="s">
        <v>543</v>
      </c>
      <c r="K196" s="7" t="s">
        <v>451</v>
      </c>
      <c r="M196" s="11">
        <v>616787.5</v>
      </c>
      <c r="N196" s="11">
        <v>6.2637680000000001E-2</v>
      </c>
      <c r="O196" s="11">
        <v>1.0054799999999999</v>
      </c>
      <c r="P196" s="11">
        <v>0.21878500000000001</v>
      </c>
      <c r="Q196" s="11">
        <v>3.3981499999999998</v>
      </c>
      <c r="R196" s="11">
        <v>907.72499999999991</v>
      </c>
      <c r="S196" s="11">
        <v>175.49349999999998</v>
      </c>
      <c r="T196" s="11">
        <v>35.378</v>
      </c>
      <c r="U196" s="11">
        <v>1117.1999999999998</v>
      </c>
      <c r="V196" s="11">
        <v>5.9583999999999998E-2</v>
      </c>
      <c r="W196" s="11">
        <v>9.3100000000000002E-2</v>
      </c>
      <c r="X196" s="11">
        <v>177.35549999999998</v>
      </c>
      <c r="Y196" s="11">
        <v>6.3308</v>
      </c>
      <c r="Z196" s="11">
        <v>1.0706499999999999</v>
      </c>
      <c r="AA196" s="11">
        <v>35.378</v>
      </c>
      <c r="AB196" s="11">
        <v>4.6550000000000002</v>
      </c>
      <c r="AC196" s="11">
        <v>0.17688999999999999</v>
      </c>
      <c r="AD196" s="11">
        <v>0.20947499999999997</v>
      </c>
      <c r="AE196" s="11">
        <v>0.28395500000000001</v>
      </c>
      <c r="AF196" s="11">
        <v>20.481999999999999</v>
      </c>
      <c r="AG196" s="11">
        <v>3.3515999999999995</v>
      </c>
      <c r="AH196" s="11">
        <v>1.28240595E-3</v>
      </c>
      <c r="AI196" s="11">
        <v>0.24205999999999997</v>
      </c>
      <c r="AJ196" s="11">
        <v>8.8444999999999996E-2</v>
      </c>
      <c r="AK196" s="11">
        <v>3.7521627499999998E-4</v>
      </c>
      <c r="AL196" s="11">
        <v>69.824999999999989</v>
      </c>
      <c r="AM196" s="11">
        <v>1.4896</v>
      </c>
    </row>
    <row r="197" spans="1:39" s="1" customFormat="1" x14ac:dyDescent="0.2">
      <c r="A197" s="5">
        <v>44029</v>
      </c>
      <c r="B197" s="1" t="s">
        <v>297</v>
      </c>
      <c r="C197" s="1" t="s">
        <v>305</v>
      </c>
      <c r="D197" s="1">
        <v>46.55</v>
      </c>
      <c r="E197" s="1" t="s">
        <v>421</v>
      </c>
      <c r="F197" s="1" t="s">
        <v>403</v>
      </c>
      <c r="G197" s="1" t="s">
        <v>532</v>
      </c>
      <c r="H197" s="2" t="s">
        <v>536</v>
      </c>
      <c r="I197" s="1" t="s">
        <v>537</v>
      </c>
      <c r="J197" s="1" t="s">
        <v>543</v>
      </c>
      <c r="K197" s="7" t="s">
        <v>451</v>
      </c>
      <c r="M197" s="11">
        <v>627959.5</v>
      </c>
      <c r="N197" s="11">
        <v>6.2637680000000001E-2</v>
      </c>
      <c r="O197" s="11">
        <v>1.6199399999999997</v>
      </c>
      <c r="P197" s="11">
        <v>0.13499499999999998</v>
      </c>
      <c r="Q197" s="11">
        <v>21.878499999999999</v>
      </c>
      <c r="R197" s="11">
        <v>493.42999999999995</v>
      </c>
      <c r="S197" s="11">
        <v>274.17949999999996</v>
      </c>
      <c r="T197" s="11">
        <v>77.272999999999996</v>
      </c>
      <c r="U197" s="11">
        <v>26.533499999999997</v>
      </c>
      <c r="V197" s="11">
        <v>0.1187025</v>
      </c>
      <c r="W197" s="11">
        <v>0.11823699999999999</v>
      </c>
      <c r="X197" s="11">
        <v>123.82299999999999</v>
      </c>
      <c r="Y197" s="11">
        <v>14.104649999999999</v>
      </c>
      <c r="Z197" s="11">
        <v>1.2568499999999998</v>
      </c>
      <c r="AA197" s="11">
        <v>977.55</v>
      </c>
      <c r="AB197" s="11">
        <v>0.172235</v>
      </c>
      <c r="AC197" s="11">
        <v>7.9134999999999997E-2</v>
      </c>
      <c r="AD197" s="11">
        <v>0.20016499999999998</v>
      </c>
      <c r="AE197" s="11">
        <v>1.9876849999999999</v>
      </c>
      <c r="AF197" s="11">
        <v>274.64499999999998</v>
      </c>
      <c r="AG197" s="11">
        <v>5.5859999999999994</v>
      </c>
      <c r="AH197" s="11">
        <v>6.0514999999999987E-3</v>
      </c>
      <c r="AI197" s="11">
        <v>5.1204999999999998</v>
      </c>
      <c r="AJ197" s="11">
        <v>9.7754999999999995E-2</v>
      </c>
      <c r="AK197" s="11">
        <v>3.7521627499999998E-4</v>
      </c>
      <c r="AL197" s="11">
        <v>2699.8999999999996</v>
      </c>
      <c r="AM197" s="11">
        <v>20.481999999999999</v>
      </c>
    </row>
    <row r="198" spans="1:39" s="1" customFormat="1" x14ac:dyDescent="0.2">
      <c r="A198" s="5">
        <v>44029</v>
      </c>
      <c r="B198" s="1" t="s">
        <v>267</v>
      </c>
      <c r="C198" s="1" t="s">
        <v>305</v>
      </c>
      <c r="D198" s="1">
        <v>46.55</v>
      </c>
      <c r="E198" s="1" t="s">
        <v>421</v>
      </c>
      <c r="F198" s="1" t="s">
        <v>403</v>
      </c>
      <c r="G198" s="1" t="s">
        <v>532</v>
      </c>
      <c r="H198" s="2" t="s">
        <v>536</v>
      </c>
      <c r="I198" s="1" t="s">
        <v>537</v>
      </c>
      <c r="J198" s="1" t="s">
        <v>543</v>
      </c>
      <c r="K198" s="7" t="s">
        <v>451</v>
      </c>
      <c r="M198" s="11">
        <v>620511.5</v>
      </c>
      <c r="N198" s="11">
        <v>21.413</v>
      </c>
      <c r="O198" s="11">
        <v>2.211125</v>
      </c>
      <c r="P198" s="11">
        <v>0.97755000000000003</v>
      </c>
      <c r="Q198" s="11">
        <v>186.2</v>
      </c>
      <c r="R198" s="11">
        <v>181.54499999999999</v>
      </c>
      <c r="S198" s="11">
        <v>432.91500000000002</v>
      </c>
      <c r="T198" s="11">
        <v>395.67499999999995</v>
      </c>
      <c r="U198" s="11">
        <v>5725.65</v>
      </c>
      <c r="V198" s="11">
        <v>0.28860999999999998</v>
      </c>
      <c r="W198" s="11">
        <v>0.13965</v>
      </c>
      <c r="X198" s="11">
        <v>133.13299999999998</v>
      </c>
      <c r="Y198" s="11">
        <v>7.5411000000000001</v>
      </c>
      <c r="Z198" s="11">
        <v>0.21878500000000001</v>
      </c>
      <c r="AA198" s="11">
        <v>44.687999999999995</v>
      </c>
      <c r="AB198" s="11">
        <v>19.550999999999998</v>
      </c>
      <c r="AC198" s="11">
        <v>0.33981499999999998</v>
      </c>
      <c r="AD198" s="11">
        <v>8.903851249999999E-3</v>
      </c>
      <c r="AE198" s="11">
        <v>1.3732249999999999</v>
      </c>
      <c r="AF198" s="11">
        <v>0.99151499999999992</v>
      </c>
      <c r="AG198" s="11">
        <v>2.9573214999999995E-3</v>
      </c>
      <c r="AH198" s="11">
        <v>9.3100000000000002E-2</v>
      </c>
      <c r="AI198" s="11">
        <v>0.20482</v>
      </c>
      <c r="AJ198" s="11">
        <v>0.16292499999999999</v>
      </c>
      <c r="AK198" s="11">
        <v>1.9550999999999999E-2</v>
      </c>
      <c r="AL198" s="11">
        <v>903.06999999999982</v>
      </c>
      <c r="AM198" s="11">
        <v>1.9551000000000001</v>
      </c>
    </row>
    <row r="199" spans="1:39" s="1" customFormat="1" x14ac:dyDescent="0.2">
      <c r="A199" s="5">
        <v>44029</v>
      </c>
      <c r="B199" s="1" t="s">
        <v>268</v>
      </c>
      <c r="C199" s="1" t="s">
        <v>305</v>
      </c>
      <c r="D199" s="1">
        <v>46.55</v>
      </c>
      <c r="E199" s="1" t="s">
        <v>421</v>
      </c>
      <c r="F199" s="1" t="s">
        <v>403</v>
      </c>
      <c r="G199" s="1" t="s">
        <v>532</v>
      </c>
      <c r="H199" s="2" t="s">
        <v>536</v>
      </c>
      <c r="I199" s="1" t="s">
        <v>537</v>
      </c>
      <c r="J199" s="1" t="s">
        <v>543</v>
      </c>
      <c r="K199" s="7" t="s">
        <v>451</v>
      </c>
      <c r="M199" s="11">
        <v>608874</v>
      </c>
      <c r="N199" s="11">
        <v>5.2135999999999996</v>
      </c>
      <c r="O199" s="11">
        <v>1.90855</v>
      </c>
      <c r="P199" s="11">
        <v>2.7929999999999997</v>
      </c>
      <c r="Q199" s="11">
        <v>246.71499999999997</v>
      </c>
      <c r="R199" s="11">
        <v>2420.6</v>
      </c>
      <c r="S199" s="11">
        <v>216.923</v>
      </c>
      <c r="T199" s="11">
        <v>78.203999999999994</v>
      </c>
      <c r="U199" s="11">
        <v>2653.35</v>
      </c>
      <c r="V199" s="11">
        <v>0.11637499999999999</v>
      </c>
      <c r="W199" s="11">
        <v>0.20016499999999998</v>
      </c>
      <c r="X199" s="11">
        <v>1322.0199999999998</v>
      </c>
      <c r="Y199" s="11">
        <v>2.6067999999999998</v>
      </c>
      <c r="Z199" s="11">
        <v>4.0498499999999993</v>
      </c>
      <c r="AA199" s="11">
        <v>28.860999999999997</v>
      </c>
      <c r="AB199" s="11">
        <v>8.5186499999999992</v>
      </c>
      <c r="AC199" s="11">
        <v>1.3721543499999999E-3</v>
      </c>
      <c r="AD199" s="11">
        <v>0.11637499999999999</v>
      </c>
      <c r="AE199" s="11">
        <v>1.7688999999999999</v>
      </c>
      <c r="AF199" s="11">
        <v>9.31</v>
      </c>
      <c r="AG199" s="11">
        <v>2.0481999999999996</v>
      </c>
      <c r="AH199" s="11">
        <v>6.9824999999999991E-3</v>
      </c>
      <c r="AI199" s="11">
        <v>0.14430499999999999</v>
      </c>
      <c r="AJ199" s="11">
        <v>0.13965</v>
      </c>
      <c r="AK199" s="11">
        <v>2.8395499999999997E-2</v>
      </c>
      <c r="AL199" s="11">
        <v>661.00999999999988</v>
      </c>
      <c r="AM199" s="11">
        <v>1.8154499999999998</v>
      </c>
    </row>
    <row r="200" spans="1:39" s="1" customFormat="1" x14ac:dyDescent="0.2">
      <c r="A200" s="5">
        <v>44029</v>
      </c>
      <c r="B200" s="1" t="s">
        <v>298</v>
      </c>
      <c r="C200" s="1" t="s">
        <v>305</v>
      </c>
      <c r="D200" s="1">
        <v>46.55</v>
      </c>
      <c r="E200" s="1" t="s">
        <v>421</v>
      </c>
      <c r="F200" s="1" t="s">
        <v>403</v>
      </c>
      <c r="G200" s="1" t="s">
        <v>532</v>
      </c>
      <c r="H200" s="2" t="s">
        <v>536</v>
      </c>
      <c r="I200" s="1" t="s">
        <v>537</v>
      </c>
      <c r="J200" s="1" t="s">
        <v>543</v>
      </c>
      <c r="K200" s="7" t="s">
        <v>451</v>
      </c>
      <c r="M200" s="11">
        <v>628425</v>
      </c>
      <c r="N200" s="11">
        <v>2.8395499999999996</v>
      </c>
      <c r="O200" s="11">
        <v>1.6106299999999998</v>
      </c>
      <c r="P200" s="11">
        <v>0.40498499999999993</v>
      </c>
      <c r="Q200" s="11">
        <v>24.671499999999998</v>
      </c>
      <c r="R200" s="11">
        <v>1093.925</v>
      </c>
      <c r="S200" s="11">
        <v>349.125</v>
      </c>
      <c r="T200" s="11">
        <v>61.445999999999998</v>
      </c>
      <c r="U200" s="11">
        <v>55.859999999999992</v>
      </c>
      <c r="V200" s="11">
        <v>5.0273999999999999E-2</v>
      </c>
      <c r="W200" s="11">
        <v>4.8877499999999997E-2</v>
      </c>
      <c r="X200" s="11">
        <v>749.45500000000004</v>
      </c>
      <c r="Y200" s="11">
        <v>0.27364417499999999</v>
      </c>
      <c r="Z200" s="11">
        <v>4.1894999999999995E-2</v>
      </c>
      <c r="AA200" s="11">
        <v>8.0531499999999987</v>
      </c>
      <c r="AB200" s="11">
        <v>0.19550999999999999</v>
      </c>
      <c r="AC200" s="11">
        <v>1.3721543499999999E-3</v>
      </c>
      <c r="AD200" s="11">
        <v>0.10706499999999999</v>
      </c>
      <c r="AE200" s="11">
        <v>2.3275000000000001</v>
      </c>
      <c r="AF200" s="11">
        <v>4.4687999999999999</v>
      </c>
      <c r="AG200" s="11">
        <v>5.1204999999999998</v>
      </c>
      <c r="AH200" s="11">
        <v>4.04985E-2</v>
      </c>
      <c r="AI200" s="11">
        <v>0.13965</v>
      </c>
      <c r="AJ200" s="11">
        <v>0.27929999999999999</v>
      </c>
      <c r="AK200" s="11">
        <v>1.8620000000000001E-2</v>
      </c>
      <c r="AL200" s="11">
        <v>158.26999999999998</v>
      </c>
      <c r="AM200" s="11">
        <v>0.45618999999999998</v>
      </c>
    </row>
    <row r="201" spans="1:39" s="1" customFormat="1" x14ac:dyDescent="0.2">
      <c r="A201" s="5">
        <v>43889</v>
      </c>
      <c r="B201" s="1" t="s">
        <v>194</v>
      </c>
      <c r="C201" s="1" t="s">
        <v>305</v>
      </c>
      <c r="D201" s="1">
        <v>46.55</v>
      </c>
      <c r="E201" s="1" t="s">
        <v>360</v>
      </c>
      <c r="F201" s="1" t="s">
        <v>403</v>
      </c>
      <c r="G201" s="1" t="s">
        <v>526</v>
      </c>
      <c r="H201" s="2" t="s">
        <v>313</v>
      </c>
      <c r="I201" s="1" t="s">
        <v>539</v>
      </c>
      <c r="J201" s="1" t="s">
        <v>542</v>
      </c>
      <c r="K201" s="7" t="s">
        <v>312</v>
      </c>
      <c r="L201" s="2" t="s">
        <v>559</v>
      </c>
      <c r="M201" s="11">
        <v>559065.5</v>
      </c>
      <c r="N201" s="11">
        <v>605.15</v>
      </c>
      <c r="O201" s="11">
        <v>1.5640799999999999</v>
      </c>
      <c r="P201" s="11">
        <v>0.13499499999999998</v>
      </c>
      <c r="Q201" s="11">
        <v>470.15499999999997</v>
      </c>
      <c r="R201" s="11">
        <v>395.67499999999995</v>
      </c>
      <c r="S201" s="11">
        <v>168.04549999999998</v>
      </c>
      <c r="T201" s="11">
        <v>158.26999999999998</v>
      </c>
      <c r="U201" s="11">
        <v>3956.7499999999995</v>
      </c>
      <c r="V201" s="11">
        <v>8.4720999999999991E-2</v>
      </c>
      <c r="W201" s="11">
        <v>9.4031000000000003E-2</v>
      </c>
      <c r="X201" s="11">
        <v>139.64999999999998</v>
      </c>
      <c r="Y201" s="11">
        <v>12.61505</v>
      </c>
      <c r="Z201" s="11">
        <v>4.3756999999999997E-2</v>
      </c>
      <c r="AA201" s="11">
        <v>1.9551000000000001</v>
      </c>
      <c r="AB201" s="11">
        <v>12.5685</v>
      </c>
      <c r="AC201" s="11">
        <v>8.8444999999999996E-2</v>
      </c>
      <c r="AD201" s="11">
        <v>0.15826999999999999</v>
      </c>
      <c r="AE201" s="11">
        <v>0.37240000000000001</v>
      </c>
      <c r="AF201" s="11">
        <v>2.3740499999999995</v>
      </c>
      <c r="AG201" s="11">
        <v>1.6292500000000001</v>
      </c>
      <c r="AH201" s="11">
        <v>2.3740500000000001E-2</v>
      </c>
      <c r="AI201" s="11">
        <v>5.3066999999999996E-2</v>
      </c>
      <c r="AJ201" s="11">
        <v>0.17688999999999999</v>
      </c>
      <c r="AK201" s="11">
        <v>9.7754999999999995E-3</v>
      </c>
      <c r="AL201" s="11">
        <v>65.169999999999987</v>
      </c>
      <c r="AM201" s="11">
        <v>0.76341999999999999</v>
      </c>
    </row>
    <row r="202" spans="1:39" s="1" customFormat="1" x14ac:dyDescent="0.2">
      <c r="A202" s="5">
        <v>43889</v>
      </c>
      <c r="B202" s="1" t="s">
        <v>195</v>
      </c>
      <c r="C202" s="1" t="s">
        <v>305</v>
      </c>
      <c r="D202" s="1">
        <v>46.55</v>
      </c>
      <c r="E202" s="1" t="s">
        <v>360</v>
      </c>
      <c r="F202" s="1" t="s">
        <v>403</v>
      </c>
      <c r="G202" s="1" t="s">
        <v>526</v>
      </c>
      <c r="H202" s="2" t="s">
        <v>313</v>
      </c>
      <c r="I202" s="1" t="s">
        <v>539</v>
      </c>
      <c r="J202" s="1" t="s">
        <v>542</v>
      </c>
      <c r="K202" s="7" t="s">
        <v>306</v>
      </c>
      <c r="L202" s="2" t="s">
        <v>559</v>
      </c>
      <c r="M202" s="11">
        <v>521359.99999999994</v>
      </c>
      <c r="N202" s="11">
        <v>1.26616</v>
      </c>
      <c r="O202" s="11">
        <v>1.3313299999999999</v>
      </c>
      <c r="P202" s="11">
        <v>0.65169999999999995</v>
      </c>
      <c r="Q202" s="11">
        <v>93.1</v>
      </c>
      <c r="R202" s="11">
        <v>288.61</v>
      </c>
      <c r="S202" s="11">
        <v>62.842500000000001</v>
      </c>
      <c r="T202" s="11">
        <v>111.71999999999998</v>
      </c>
      <c r="U202" s="11">
        <v>5.9118499999999994</v>
      </c>
      <c r="V202" s="11">
        <v>0.30257499999999998</v>
      </c>
      <c r="W202" s="11">
        <v>0.17270050000000001</v>
      </c>
      <c r="X202" s="11">
        <v>32.119499999999995</v>
      </c>
      <c r="Y202" s="11">
        <v>22.157799999999998</v>
      </c>
      <c r="Z202" s="11">
        <v>4.6550000000000001E-2</v>
      </c>
      <c r="AA202" s="11">
        <v>0.10241</v>
      </c>
      <c r="AB202" s="11">
        <v>4.1561003749999992E-3</v>
      </c>
      <c r="AC202" s="11">
        <v>9.3100000000000006E-3</v>
      </c>
      <c r="AD202" s="11">
        <v>8.7689726249999995E-3</v>
      </c>
      <c r="AE202" s="11">
        <v>5.5859999999999993E-2</v>
      </c>
      <c r="AF202" s="11">
        <v>1.06134</v>
      </c>
      <c r="AG202" s="11">
        <v>3.6308999999999994E-2</v>
      </c>
      <c r="AH202" s="11">
        <v>1.3964999999999998E-2</v>
      </c>
      <c r="AI202" s="11">
        <v>8.3789999999999993E-3</v>
      </c>
      <c r="AJ202" s="11">
        <v>8.9841500000000005E-2</v>
      </c>
      <c r="AK202" s="11">
        <v>1.9551E-3</v>
      </c>
      <c r="AL202" s="11">
        <v>4.2360499999999996</v>
      </c>
      <c r="AM202" s="11">
        <v>0.11171999999999999</v>
      </c>
    </row>
    <row r="203" spans="1:39" s="1" customFormat="1" x14ac:dyDescent="0.2">
      <c r="A203" s="5">
        <v>43889</v>
      </c>
      <c r="B203" s="1" t="s">
        <v>196</v>
      </c>
      <c r="C203" s="1" t="s">
        <v>305</v>
      </c>
      <c r="D203" s="1">
        <v>46.55</v>
      </c>
      <c r="E203" s="1" t="s">
        <v>360</v>
      </c>
      <c r="F203" s="1" t="s">
        <v>403</v>
      </c>
      <c r="G203" s="1" t="s">
        <v>526</v>
      </c>
      <c r="H203" s="2" t="s">
        <v>313</v>
      </c>
      <c r="I203" s="1" t="s">
        <v>539</v>
      </c>
      <c r="J203" s="1" t="s">
        <v>544</v>
      </c>
      <c r="K203" s="7" t="s">
        <v>306</v>
      </c>
      <c r="L203" s="2" t="s">
        <v>559</v>
      </c>
      <c r="M203" s="11">
        <v>568841</v>
      </c>
      <c r="N203" s="11">
        <v>7.8204000000000002</v>
      </c>
      <c r="O203" s="11">
        <v>2.3275000000000001</v>
      </c>
      <c r="P203" s="11">
        <v>0.86582999999999988</v>
      </c>
      <c r="Q203" s="11">
        <v>148.96</v>
      </c>
      <c r="R203" s="11">
        <v>99.617000000000004</v>
      </c>
      <c r="S203" s="11">
        <v>72.617999999999995</v>
      </c>
      <c r="T203" s="11">
        <v>172.23499999999999</v>
      </c>
      <c r="U203" s="11">
        <v>14.895999999999999</v>
      </c>
      <c r="V203" s="11">
        <v>0.12149549999999999</v>
      </c>
      <c r="W203" s="11">
        <v>0.16757999999999998</v>
      </c>
      <c r="X203" s="11">
        <v>19.457899999999999</v>
      </c>
      <c r="Y203" s="11">
        <v>12.335749999999999</v>
      </c>
      <c r="Z203" s="11">
        <v>4.7481000000000002E-2</v>
      </c>
      <c r="AA203" s="11">
        <v>0.201096</v>
      </c>
      <c r="AB203" s="11">
        <v>5.9583999999999998E-2</v>
      </c>
      <c r="AC203" s="11">
        <v>7.6807499999999992E-3</v>
      </c>
      <c r="AD203" s="11">
        <v>0.22343999999999997</v>
      </c>
      <c r="AE203" s="11">
        <v>0.10706499999999999</v>
      </c>
      <c r="AF203" s="11">
        <v>2.1878500000000001</v>
      </c>
      <c r="AG203" s="11">
        <v>0.21878500000000001</v>
      </c>
      <c r="AH203" s="11">
        <v>2.6067999999999997E-2</v>
      </c>
      <c r="AI203" s="11">
        <v>1.4896E-2</v>
      </c>
      <c r="AJ203" s="11">
        <v>0.10706499999999999</v>
      </c>
      <c r="AK203" s="11">
        <v>4.0032999999999996E-3</v>
      </c>
      <c r="AL203" s="11">
        <v>4.2360499999999996</v>
      </c>
      <c r="AM203" s="11">
        <v>0.20947499999999997</v>
      </c>
    </row>
    <row r="204" spans="1:39" s="1" customFormat="1" x14ac:dyDescent="0.2">
      <c r="A204" s="5">
        <v>43889</v>
      </c>
      <c r="B204" s="1" t="s">
        <v>197</v>
      </c>
      <c r="C204" s="1" t="s">
        <v>305</v>
      </c>
      <c r="D204" s="1">
        <v>46.55</v>
      </c>
      <c r="E204" s="1" t="s">
        <v>360</v>
      </c>
      <c r="F204" s="1" t="s">
        <v>403</v>
      </c>
      <c r="G204" s="1" t="s">
        <v>526</v>
      </c>
      <c r="H204" s="2" t="s">
        <v>313</v>
      </c>
      <c r="I204" s="1" t="s">
        <v>539</v>
      </c>
      <c r="J204" s="1" t="s">
        <v>543</v>
      </c>
      <c r="K204" s="7" t="s">
        <v>314</v>
      </c>
      <c r="L204" s="2" t="s">
        <v>559</v>
      </c>
      <c r="M204" s="11">
        <v>559065.5</v>
      </c>
      <c r="N204" s="11">
        <v>4236.05</v>
      </c>
      <c r="O204" s="11">
        <v>11.265099999999999</v>
      </c>
      <c r="P204" s="11">
        <v>2.0481999999999996</v>
      </c>
      <c r="Q204" s="11">
        <v>2374.0499999999997</v>
      </c>
      <c r="R204" s="11">
        <v>112.651</v>
      </c>
      <c r="S204" s="11">
        <v>128.9435</v>
      </c>
      <c r="T204" s="11">
        <v>119.16799999999999</v>
      </c>
      <c r="U204" s="11">
        <v>2653.35</v>
      </c>
      <c r="V204" s="11">
        <v>0.6284249999999999</v>
      </c>
      <c r="W204" s="11">
        <v>0.10194449999999999</v>
      </c>
      <c r="X204" s="11">
        <v>468.75849999999997</v>
      </c>
      <c r="Y204" s="11">
        <v>4.7946499999999999</v>
      </c>
      <c r="Z204" s="11">
        <v>0.39101999999999998</v>
      </c>
      <c r="AA204" s="11">
        <v>3.0722999999999998</v>
      </c>
      <c r="AB204" s="11">
        <v>8.3789999999999996</v>
      </c>
      <c r="AC204" s="11">
        <v>9.7754999999999995E-2</v>
      </c>
      <c r="AD204" s="11">
        <v>8.7689726249999995E-3</v>
      </c>
      <c r="AE204" s="11">
        <v>2.0528550000000001</v>
      </c>
      <c r="AF204" s="11">
        <v>0.90772499999999989</v>
      </c>
      <c r="AG204" s="11">
        <v>31.654</v>
      </c>
      <c r="AH204" s="11">
        <v>8.3789999999999989E-2</v>
      </c>
      <c r="AI204" s="11">
        <v>4.1894999999999995E-2</v>
      </c>
      <c r="AJ204" s="11">
        <v>0.26067999999999997</v>
      </c>
      <c r="AK204" s="11">
        <v>4.8877499999999997E-2</v>
      </c>
      <c r="AL204" s="11">
        <v>190.85499999999996</v>
      </c>
      <c r="AM204" s="11">
        <v>1.5361499999999999</v>
      </c>
    </row>
    <row r="205" spans="1:39" s="1" customFormat="1" x14ac:dyDescent="0.2">
      <c r="A205" s="5">
        <v>43889</v>
      </c>
      <c r="B205" s="1" t="s">
        <v>198</v>
      </c>
      <c r="C205" s="1" t="s">
        <v>305</v>
      </c>
      <c r="D205" s="1">
        <v>46.55</v>
      </c>
      <c r="E205" s="1" t="s">
        <v>360</v>
      </c>
      <c r="F205" s="1" t="s">
        <v>403</v>
      </c>
      <c r="G205" s="1" t="s">
        <v>526</v>
      </c>
      <c r="H205" s="2" t="s">
        <v>313</v>
      </c>
      <c r="I205" s="1" t="s">
        <v>539</v>
      </c>
      <c r="J205" s="1" t="s">
        <v>543</v>
      </c>
      <c r="K205" s="7" t="s">
        <v>314</v>
      </c>
      <c r="L205" s="2" t="s">
        <v>559</v>
      </c>
      <c r="M205" s="11">
        <v>558600</v>
      </c>
      <c r="N205" s="11">
        <v>7401.45</v>
      </c>
      <c r="O205" s="11">
        <v>5.8652999999999995</v>
      </c>
      <c r="P205" s="11">
        <v>0.89841499999999996</v>
      </c>
      <c r="Q205" s="11">
        <v>1317.365</v>
      </c>
      <c r="R205" s="11">
        <v>200.16499999999999</v>
      </c>
      <c r="S205" s="11">
        <v>74.945499999999996</v>
      </c>
      <c r="T205" s="11">
        <v>112.1855</v>
      </c>
      <c r="U205" s="11">
        <v>20.947499999999998</v>
      </c>
      <c r="V205" s="11">
        <v>0.11963349999999999</v>
      </c>
      <c r="W205" s="11">
        <v>0.21878500000000001</v>
      </c>
      <c r="X205" s="11">
        <v>308.62649999999996</v>
      </c>
      <c r="Y205" s="11">
        <v>7.1221499999999995</v>
      </c>
      <c r="Z205" s="11">
        <v>0.21412999999999999</v>
      </c>
      <c r="AA205" s="11">
        <v>7.6341999999999999</v>
      </c>
      <c r="AB205" s="11">
        <v>0.10753049999999999</v>
      </c>
      <c r="AC205" s="11">
        <v>3.0722999999999997E-2</v>
      </c>
      <c r="AD205" s="11">
        <v>0.43291499999999994</v>
      </c>
      <c r="AE205" s="11">
        <v>2.2809499999999998</v>
      </c>
      <c r="AF205" s="11">
        <v>2.1878500000000001</v>
      </c>
      <c r="AG205" s="11">
        <v>10.6134</v>
      </c>
      <c r="AH205" s="11">
        <v>1.7195802749999998E-3</v>
      </c>
      <c r="AI205" s="11">
        <v>4.0032999999999999E-2</v>
      </c>
      <c r="AJ205" s="11">
        <v>9.7754999999999995E-2</v>
      </c>
      <c r="AK205" s="11">
        <v>3.4446999999999998E-2</v>
      </c>
      <c r="AL205" s="11">
        <v>1862</v>
      </c>
      <c r="AM205" s="11">
        <v>8.6117499999999989</v>
      </c>
    </row>
    <row r="206" spans="1:39" s="1" customFormat="1" x14ac:dyDescent="0.2">
      <c r="A206" s="5"/>
      <c r="H206" s="2"/>
      <c r="K206" s="7"/>
      <c r="L206" s="2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</row>
    <row r="207" spans="1:39" s="20" customFormat="1" ht="12.75" x14ac:dyDescent="0.2">
      <c r="A207" s="19" t="s">
        <v>583</v>
      </c>
      <c r="H207" s="21"/>
      <c r="L207" s="21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</row>
    <row r="208" spans="1:39" s="3" customFormat="1" x14ac:dyDescent="0.2">
      <c r="A208" s="3" t="s">
        <v>578</v>
      </c>
      <c r="B208" s="3" t="s">
        <v>579</v>
      </c>
      <c r="C208" s="3" t="s">
        <v>580</v>
      </c>
      <c r="D208" s="3" t="s">
        <v>284</v>
      </c>
      <c r="E208" s="4" t="s">
        <v>357</v>
      </c>
      <c r="F208" s="4" t="s">
        <v>401</v>
      </c>
      <c r="G208" s="4" t="s">
        <v>524</v>
      </c>
      <c r="H208" s="3" t="s">
        <v>533</v>
      </c>
      <c r="I208" s="3" t="s">
        <v>354</v>
      </c>
      <c r="J208" s="3" t="s">
        <v>355</v>
      </c>
      <c r="K208" s="3" t="s">
        <v>545</v>
      </c>
      <c r="L208" s="3" t="s">
        <v>356</v>
      </c>
      <c r="M208" s="23" t="s">
        <v>424</v>
      </c>
      <c r="N208" s="23" t="s">
        <v>425</v>
      </c>
      <c r="O208" s="23" t="s">
        <v>426</v>
      </c>
      <c r="P208" s="23" t="s">
        <v>427</v>
      </c>
      <c r="Q208" s="23" t="s">
        <v>428</v>
      </c>
      <c r="R208" s="23" t="s">
        <v>429</v>
      </c>
      <c r="S208" s="23" t="s">
        <v>430</v>
      </c>
      <c r="T208" s="23" t="s">
        <v>431</v>
      </c>
      <c r="U208" s="23" t="s">
        <v>432</v>
      </c>
      <c r="V208" s="23" t="s">
        <v>433</v>
      </c>
      <c r="W208" s="23" t="s">
        <v>434</v>
      </c>
      <c r="X208" s="23" t="s">
        <v>435</v>
      </c>
      <c r="Y208" s="23" t="s">
        <v>436</v>
      </c>
      <c r="Z208" s="23" t="s">
        <v>437</v>
      </c>
      <c r="AA208" s="23" t="s">
        <v>438</v>
      </c>
      <c r="AB208" s="23" t="s">
        <v>439</v>
      </c>
      <c r="AC208" s="23" t="s">
        <v>440</v>
      </c>
      <c r="AD208" s="23" t="s">
        <v>441</v>
      </c>
      <c r="AE208" s="23" t="s">
        <v>442</v>
      </c>
      <c r="AF208" s="23" t="s">
        <v>443</v>
      </c>
      <c r="AG208" s="23" t="s">
        <v>444</v>
      </c>
      <c r="AH208" s="23" t="s">
        <v>445</v>
      </c>
      <c r="AI208" s="23" t="s">
        <v>446</v>
      </c>
      <c r="AJ208" s="23" t="s">
        <v>447</v>
      </c>
      <c r="AK208" s="23" t="s">
        <v>448</v>
      </c>
      <c r="AL208" s="23" t="s">
        <v>449</v>
      </c>
      <c r="AM208" s="23" t="s">
        <v>450</v>
      </c>
    </row>
    <row r="209" spans="1:39" s="1" customFormat="1" x14ac:dyDescent="0.2">
      <c r="A209" s="5">
        <v>43872</v>
      </c>
      <c r="B209" s="1" t="s">
        <v>50</v>
      </c>
      <c r="C209" s="1" t="s">
        <v>305</v>
      </c>
      <c r="D209" s="1">
        <v>46.55</v>
      </c>
      <c r="E209" s="1" t="s">
        <v>391</v>
      </c>
      <c r="F209" s="1" t="s">
        <v>415</v>
      </c>
      <c r="G209" s="1" t="s">
        <v>525</v>
      </c>
      <c r="H209" s="2" t="s">
        <v>313</v>
      </c>
      <c r="I209" s="1" t="s">
        <v>538</v>
      </c>
      <c r="J209" s="1" t="s">
        <v>542</v>
      </c>
      <c r="K209" s="1" t="s">
        <v>330</v>
      </c>
      <c r="L209" s="2" t="s">
        <v>335</v>
      </c>
      <c r="M209" s="11">
        <v>516239.49999999994</v>
      </c>
      <c r="N209" s="11">
        <v>0.16785115374999998</v>
      </c>
      <c r="O209" s="11">
        <v>0.11637499999999999</v>
      </c>
      <c r="P209" s="11">
        <v>0.33515999999999996</v>
      </c>
      <c r="Q209" s="11">
        <v>20.481999999999999</v>
      </c>
      <c r="R209" s="11">
        <v>311.88499999999999</v>
      </c>
      <c r="S209" s="11">
        <v>228.095</v>
      </c>
      <c r="T209" s="11">
        <v>7448</v>
      </c>
      <c r="U209" s="11">
        <v>53.532499999999992</v>
      </c>
      <c r="V209" s="11">
        <v>0.12568499999999999</v>
      </c>
      <c r="W209" s="11">
        <v>0.20016499999999998</v>
      </c>
      <c r="X209" s="11">
        <v>302.57499999999999</v>
      </c>
      <c r="Y209" s="11">
        <v>32.584999999999994</v>
      </c>
      <c r="Z209" s="11">
        <v>0.15826999999999999</v>
      </c>
      <c r="AA209" s="11">
        <v>19.550999999999998</v>
      </c>
      <c r="AB209" s="11">
        <v>0.34912499999999996</v>
      </c>
      <c r="AC209" s="11">
        <v>0.53066999999999998</v>
      </c>
      <c r="AD209" s="11">
        <v>0.43291499999999994</v>
      </c>
      <c r="AE209" s="11">
        <v>20.575099999999999</v>
      </c>
      <c r="AF209" s="11">
        <v>4.0498499999999993</v>
      </c>
      <c r="AG209" s="11">
        <v>0.50273999999999996</v>
      </c>
      <c r="AH209" s="11">
        <v>1.5361499999999998E-2</v>
      </c>
      <c r="AI209" s="11">
        <v>0.28395500000000001</v>
      </c>
      <c r="AJ209" s="11">
        <v>0.95892999999999995</v>
      </c>
      <c r="AK209" s="11">
        <v>4.6084500000000004</v>
      </c>
      <c r="AL209" s="11">
        <v>26.068000000000001</v>
      </c>
      <c r="AM209" s="11">
        <v>1.8154499999999998</v>
      </c>
    </row>
    <row r="210" spans="1:39" s="1" customFormat="1" x14ac:dyDescent="0.2">
      <c r="A210" s="5">
        <v>43872</v>
      </c>
      <c r="B210" s="1" t="s">
        <v>293</v>
      </c>
      <c r="C210" s="1" t="s">
        <v>305</v>
      </c>
      <c r="D210" s="1">
        <v>46.55</v>
      </c>
      <c r="E210" s="1" t="s">
        <v>391</v>
      </c>
      <c r="F210" s="1" t="s">
        <v>415</v>
      </c>
      <c r="G210" s="1" t="s">
        <v>525</v>
      </c>
      <c r="H210" s="2" t="s">
        <v>313</v>
      </c>
      <c r="I210" s="1" t="s">
        <v>538</v>
      </c>
      <c r="J210" s="1" t="s">
        <v>542</v>
      </c>
      <c r="K210" s="1" t="s">
        <v>330</v>
      </c>
      <c r="L210" s="2" t="s">
        <v>335</v>
      </c>
      <c r="M210" s="11">
        <v>625166.5</v>
      </c>
      <c r="N210" s="11">
        <v>0.85651999999999995</v>
      </c>
      <c r="O210" s="11">
        <v>2.2159662E-2</v>
      </c>
      <c r="P210" s="11">
        <v>1.3033999999999999</v>
      </c>
      <c r="Q210" s="11">
        <v>60.980499999999999</v>
      </c>
      <c r="R210" s="11">
        <v>27.464499999999997</v>
      </c>
      <c r="S210" s="11">
        <v>107.06499999999998</v>
      </c>
      <c r="T210" s="11">
        <v>372.4</v>
      </c>
      <c r="U210" s="11">
        <v>74.48</v>
      </c>
      <c r="V210" s="11">
        <v>0.190855</v>
      </c>
      <c r="W210" s="11">
        <v>0.10659949999999999</v>
      </c>
      <c r="X210" s="11">
        <v>446.87999999999994</v>
      </c>
      <c r="Y210" s="11">
        <v>4.0498499999999993</v>
      </c>
      <c r="Z210" s="11">
        <v>0.60514999999999997</v>
      </c>
      <c r="AA210" s="11">
        <v>7.5411000000000001</v>
      </c>
      <c r="AB210" s="11">
        <v>5.9583999999999998E-2</v>
      </c>
      <c r="AC210" s="11">
        <v>1.6519198499999999E-2</v>
      </c>
      <c r="AD210" s="11">
        <v>0.34912499999999996</v>
      </c>
      <c r="AE210" s="11">
        <v>2.8860999999999999</v>
      </c>
      <c r="AF210" s="11">
        <v>0.190855</v>
      </c>
      <c r="AG210" s="11">
        <v>2.858286375E-2</v>
      </c>
      <c r="AH210" s="11">
        <v>0.26067999999999997</v>
      </c>
      <c r="AI210" s="11">
        <v>0.172235</v>
      </c>
      <c r="AJ210" s="11">
        <v>0.16612531249999998</v>
      </c>
      <c r="AK210" s="11">
        <v>0.11823699999999999</v>
      </c>
      <c r="AL210" s="11">
        <v>870.4849999999999</v>
      </c>
      <c r="AM210" s="11">
        <v>23.274999999999999</v>
      </c>
    </row>
    <row r="211" spans="1:39" s="1" customFormat="1" x14ac:dyDescent="0.2">
      <c r="A211" s="5">
        <v>43872</v>
      </c>
      <c r="B211" s="1" t="s">
        <v>51</v>
      </c>
      <c r="C211" s="1" t="s">
        <v>305</v>
      </c>
      <c r="D211" s="1">
        <v>46.55</v>
      </c>
      <c r="E211" s="1" t="s">
        <v>391</v>
      </c>
      <c r="F211" s="1" t="s">
        <v>415</v>
      </c>
      <c r="G211" s="1" t="s">
        <v>525</v>
      </c>
      <c r="H211" s="2" t="s">
        <v>313</v>
      </c>
      <c r="I211" s="1" t="s">
        <v>538</v>
      </c>
      <c r="J211" s="1" t="s">
        <v>542</v>
      </c>
      <c r="K211" s="1" t="s">
        <v>350</v>
      </c>
      <c r="L211" s="2" t="s">
        <v>569</v>
      </c>
      <c r="M211" s="11">
        <v>658682.5</v>
      </c>
      <c r="N211" s="11">
        <v>3.5843499999999997</v>
      </c>
      <c r="O211" s="11">
        <v>2.2159662E-2</v>
      </c>
      <c r="P211" s="11">
        <v>2.8395499999999996</v>
      </c>
      <c r="Q211" s="11">
        <v>20.016499999999997</v>
      </c>
      <c r="R211" s="11">
        <v>59.583999999999996</v>
      </c>
      <c r="S211" s="11">
        <v>153.61499999999998</v>
      </c>
      <c r="T211" s="11">
        <v>2327.5</v>
      </c>
      <c r="U211" s="11">
        <v>232.75</v>
      </c>
      <c r="V211" s="11">
        <v>0.10706499999999999</v>
      </c>
      <c r="W211" s="11">
        <v>0.51670499999999997</v>
      </c>
      <c r="X211" s="11">
        <v>383.10649999999998</v>
      </c>
      <c r="Y211" s="11">
        <v>1.9551000000000001</v>
      </c>
      <c r="Z211" s="11">
        <v>0.358435</v>
      </c>
      <c r="AA211" s="11">
        <v>4.0498499999999993</v>
      </c>
      <c r="AB211" s="11">
        <v>0.10241</v>
      </c>
      <c r="AC211" s="11">
        <v>1.8620000000000001E-2</v>
      </c>
      <c r="AD211" s="11">
        <v>1.0706499999999999</v>
      </c>
      <c r="AE211" s="11">
        <v>0.80996999999999986</v>
      </c>
      <c r="AF211" s="11">
        <v>0.46549999999999997</v>
      </c>
      <c r="AG211" s="11">
        <v>8.8444999999999996E-2</v>
      </c>
      <c r="AH211" s="11">
        <v>0.10706499999999999</v>
      </c>
      <c r="AI211" s="11">
        <v>6.2842499999999996E-2</v>
      </c>
      <c r="AJ211" s="11">
        <v>0.16612531249999998</v>
      </c>
      <c r="AK211" s="11">
        <v>8.8444999999999999E-3</v>
      </c>
      <c r="AL211" s="11">
        <v>837.9</v>
      </c>
      <c r="AM211" s="11">
        <v>2.6533500000000001</v>
      </c>
    </row>
    <row r="212" spans="1:39" s="1" customFormat="1" x14ac:dyDescent="0.2">
      <c r="A212" s="5">
        <v>43878</v>
      </c>
      <c r="B212" s="1" t="s">
        <v>110</v>
      </c>
      <c r="C212" s="1" t="s">
        <v>305</v>
      </c>
      <c r="D212" s="1">
        <v>46.55</v>
      </c>
      <c r="E212" s="2" t="s">
        <v>369</v>
      </c>
      <c r="F212" s="1" t="s">
        <v>407</v>
      </c>
      <c r="G212" s="1" t="s">
        <v>525</v>
      </c>
      <c r="H212" s="2" t="s">
        <v>313</v>
      </c>
      <c r="I212" s="1" t="s">
        <v>537</v>
      </c>
      <c r="J212" s="1" t="s">
        <v>543</v>
      </c>
      <c r="L212" s="2" t="s">
        <v>559</v>
      </c>
      <c r="M212" s="11">
        <v>578616.5</v>
      </c>
      <c r="N212" s="11">
        <v>20.016499999999997</v>
      </c>
      <c r="O212" s="11">
        <v>3.5377999999999998</v>
      </c>
      <c r="P212" s="11">
        <v>0.65169999999999995</v>
      </c>
      <c r="Q212" s="11">
        <v>125.685</v>
      </c>
      <c r="R212" s="11">
        <v>72.617999999999995</v>
      </c>
      <c r="S212" s="11">
        <v>225.76749999999996</v>
      </c>
      <c r="T212" s="11">
        <v>2094.75</v>
      </c>
      <c r="U212" s="11">
        <v>186.2</v>
      </c>
      <c r="V212" s="11">
        <v>0.42360500000000001</v>
      </c>
      <c r="W212" s="11">
        <v>1.6106416374999998E-2</v>
      </c>
      <c r="X212" s="11">
        <v>2290.2600000000002</v>
      </c>
      <c r="Y212" s="11">
        <v>4.6550000000000002</v>
      </c>
      <c r="Z212" s="11">
        <v>0.14896000000000001</v>
      </c>
      <c r="AA212" s="11">
        <v>20.528549999999999</v>
      </c>
      <c r="AB212" s="11">
        <v>0.79135</v>
      </c>
      <c r="AC212" s="11">
        <v>8.8444999999999996E-2</v>
      </c>
      <c r="AD212" s="11">
        <v>7.2617999999999988E-2</v>
      </c>
      <c r="AE212" s="11">
        <v>4.6084500000000004</v>
      </c>
      <c r="AF212" s="11">
        <v>0.77272999999999992</v>
      </c>
      <c r="AG212" s="11">
        <v>0.172235</v>
      </c>
      <c r="AH212" s="11">
        <v>8.3789999999999989E-2</v>
      </c>
      <c r="AI212" s="11">
        <v>0.47946499999999997</v>
      </c>
      <c r="AJ212" s="11">
        <v>0.27464499999999997</v>
      </c>
      <c r="AK212" s="11">
        <v>0.1382535</v>
      </c>
      <c r="AL212" s="11">
        <v>3677.45</v>
      </c>
      <c r="AM212" s="11">
        <v>39.101999999999997</v>
      </c>
    </row>
    <row r="213" spans="1:39" s="1" customFormat="1" x14ac:dyDescent="0.2">
      <c r="A213" s="5">
        <v>43878</v>
      </c>
      <c r="B213" s="1" t="s">
        <v>111</v>
      </c>
      <c r="C213" s="1" t="s">
        <v>305</v>
      </c>
      <c r="D213" s="1">
        <v>46.55</v>
      </c>
      <c r="E213" s="2" t="s">
        <v>369</v>
      </c>
      <c r="F213" s="1" t="s">
        <v>407</v>
      </c>
      <c r="G213" s="1" t="s">
        <v>525</v>
      </c>
      <c r="H213" s="2" t="s">
        <v>313</v>
      </c>
      <c r="I213" s="1" t="s">
        <v>537</v>
      </c>
      <c r="J213" s="1" t="s">
        <v>544</v>
      </c>
      <c r="L213" s="2"/>
      <c r="M213" s="11">
        <v>543704</v>
      </c>
      <c r="N213" s="11">
        <v>1.7363149999999998</v>
      </c>
      <c r="O213" s="11">
        <v>2.0900949999999998</v>
      </c>
      <c r="P213" s="11">
        <v>1.8154499999999998</v>
      </c>
      <c r="Q213" s="11">
        <v>61.445999999999998</v>
      </c>
      <c r="R213" s="11">
        <v>44.687999999999995</v>
      </c>
      <c r="S213" s="11">
        <v>88.444999999999993</v>
      </c>
      <c r="T213" s="11">
        <v>88.444999999999993</v>
      </c>
      <c r="U213" s="11">
        <v>12.5685</v>
      </c>
      <c r="V213" s="11">
        <v>0.1862</v>
      </c>
      <c r="W213" s="11">
        <v>8.0997E-2</v>
      </c>
      <c r="X213" s="11">
        <v>926.34499999999991</v>
      </c>
      <c r="Y213" s="11">
        <v>4.1894999999999998</v>
      </c>
      <c r="Z213" s="11">
        <v>4.1894999999999995E-2</v>
      </c>
      <c r="AA213" s="11">
        <v>2.0481999999999996</v>
      </c>
      <c r="AB213" s="11">
        <v>7.4480000000000005E-2</v>
      </c>
      <c r="AC213" s="11">
        <v>1.3097657124999999E-2</v>
      </c>
      <c r="AD213" s="11">
        <v>2.4370088749999998E-2</v>
      </c>
      <c r="AE213" s="11">
        <v>0.75410999999999995</v>
      </c>
      <c r="AF213" s="11">
        <v>0.97289499999999984</v>
      </c>
      <c r="AG213" s="11">
        <v>2.7285282499999997E-2</v>
      </c>
      <c r="AH213" s="11">
        <v>1.8154499999999997E-2</v>
      </c>
      <c r="AI213" s="11">
        <v>0.1177715</v>
      </c>
      <c r="AJ213" s="11">
        <v>0.14192978625</v>
      </c>
      <c r="AK213" s="11">
        <v>1.16375E-2</v>
      </c>
      <c r="AL213" s="11">
        <v>121.03</v>
      </c>
      <c r="AM213" s="11">
        <v>10.008249999999999</v>
      </c>
    </row>
    <row r="214" spans="1:39" s="1" customFormat="1" x14ac:dyDescent="0.2">
      <c r="A214" s="5">
        <v>43878</v>
      </c>
      <c r="B214" s="1" t="s">
        <v>112</v>
      </c>
      <c r="C214" s="1" t="s">
        <v>305</v>
      </c>
      <c r="D214" s="1">
        <v>46.55</v>
      </c>
      <c r="E214" s="2" t="s">
        <v>369</v>
      </c>
      <c r="F214" s="1" t="s">
        <v>407</v>
      </c>
      <c r="G214" s="1" t="s">
        <v>525</v>
      </c>
      <c r="H214" s="2" t="s">
        <v>317</v>
      </c>
      <c r="I214" s="1" t="s">
        <v>541</v>
      </c>
      <c r="J214" s="1" t="s">
        <v>543</v>
      </c>
      <c r="L214" s="6" t="s">
        <v>327</v>
      </c>
      <c r="M214" s="11">
        <v>634942</v>
      </c>
      <c r="N214" s="11">
        <v>4.6084500000000004</v>
      </c>
      <c r="O214" s="11">
        <v>4.1894999999999998</v>
      </c>
      <c r="P214" s="11">
        <v>0.14343684249999999</v>
      </c>
      <c r="Q214" s="11">
        <v>69.824999999999989</v>
      </c>
      <c r="R214" s="11">
        <v>80.065999999999988</v>
      </c>
      <c r="S214" s="11">
        <v>139.18450000000001</v>
      </c>
      <c r="T214" s="11">
        <v>176.89</v>
      </c>
      <c r="U214" s="11">
        <v>4049.85</v>
      </c>
      <c r="V214" s="11">
        <v>0.43757000000000001</v>
      </c>
      <c r="W214" s="11">
        <v>0.103341</v>
      </c>
      <c r="X214" s="11">
        <v>2332.1549999999997</v>
      </c>
      <c r="Y214" s="11">
        <v>3.3050499999999996</v>
      </c>
      <c r="Z214" s="11">
        <v>0.18154499999999998</v>
      </c>
      <c r="AA214" s="11">
        <v>18.247599999999998</v>
      </c>
      <c r="AB214" s="11">
        <v>15.0822</v>
      </c>
      <c r="AC214" s="11">
        <v>0.27929999999999999</v>
      </c>
      <c r="AD214" s="11">
        <v>2.4370088749999998E-2</v>
      </c>
      <c r="AE214" s="11">
        <v>4.8458549999999994</v>
      </c>
      <c r="AF214" s="11">
        <v>0.395675</v>
      </c>
      <c r="AG214" s="11">
        <v>0.55859999999999999</v>
      </c>
      <c r="AH214" s="11">
        <v>3.5378E-2</v>
      </c>
      <c r="AI214" s="11">
        <v>0.702905</v>
      </c>
      <c r="AJ214" s="11">
        <v>0.46549999999999997</v>
      </c>
      <c r="AK214" s="11">
        <v>0.51344649999999992</v>
      </c>
      <c r="AL214" s="11">
        <v>3351.6</v>
      </c>
      <c r="AM214" s="11">
        <v>35.2849</v>
      </c>
    </row>
    <row r="215" spans="1:39" s="1" customFormat="1" x14ac:dyDescent="0.2">
      <c r="A215" s="5">
        <v>43878</v>
      </c>
      <c r="B215" s="1" t="s">
        <v>113</v>
      </c>
      <c r="C215" s="1" t="s">
        <v>305</v>
      </c>
      <c r="D215" s="1">
        <v>46.55</v>
      </c>
      <c r="E215" s="2" t="s">
        <v>369</v>
      </c>
      <c r="F215" s="1" t="s">
        <v>407</v>
      </c>
      <c r="G215" s="1" t="s">
        <v>525</v>
      </c>
      <c r="H215" s="2" t="s">
        <v>317</v>
      </c>
      <c r="I215" s="1" t="s">
        <v>541</v>
      </c>
      <c r="J215" s="1" t="s">
        <v>543</v>
      </c>
      <c r="L215" s="6" t="s">
        <v>327</v>
      </c>
      <c r="M215" s="11">
        <v>666596</v>
      </c>
      <c r="N215" s="11">
        <v>102.41</v>
      </c>
      <c r="O215" s="11">
        <v>4.2825999999999995</v>
      </c>
      <c r="P215" s="11">
        <v>1.1497849999999998</v>
      </c>
      <c r="Q215" s="11">
        <v>58.652999999999999</v>
      </c>
      <c r="R215" s="11">
        <v>190.38949999999997</v>
      </c>
      <c r="S215" s="11">
        <v>71.221499999999992</v>
      </c>
      <c r="T215" s="11">
        <v>316.53999999999996</v>
      </c>
      <c r="U215" s="11">
        <v>63307.999999999993</v>
      </c>
      <c r="V215" s="11">
        <v>0.395675</v>
      </c>
      <c r="W215" s="11">
        <v>1.6106416374999998E-2</v>
      </c>
      <c r="X215" s="11">
        <v>1000.8249999999999</v>
      </c>
      <c r="Y215" s="11">
        <v>3.2119499999999999</v>
      </c>
      <c r="Z215" s="11">
        <v>7.0755999999999999E-2</v>
      </c>
      <c r="AA215" s="11">
        <v>54.928999999999995</v>
      </c>
      <c r="AB215" s="11">
        <v>228.095</v>
      </c>
      <c r="AC215" s="11">
        <v>1.9551000000000001</v>
      </c>
      <c r="AD215" s="11">
        <v>0.28395500000000001</v>
      </c>
      <c r="AE215" s="11">
        <v>8.9375999999999998</v>
      </c>
      <c r="AF215" s="11">
        <v>0.44687999999999994</v>
      </c>
      <c r="AG215" s="11">
        <v>0.79135</v>
      </c>
      <c r="AH215" s="11">
        <v>2.7929999999999996E-2</v>
      </c>
      <c r="AI215" s="11">
        <v>0.72152499999999997</v>
      </c>
      <c r="AJ215" s="11">
        <v>2.0481999999999996</v>
      </c>
      <c r="AK215" s="11">
        <v>0.32305699999999998</v>
      </c>
      <c r="AL215" s="11">
        <v>5260.15</v>
      </c>
      <c r="AM215" s="11">
        <v>48.877499999999998</v>
      </c>
    </row>
    <row r="216" spans="1:39" s="1" customFormat="1" x14ac:dyDescent="0.2">
      <c r="A216" s="5">
        <v>43878</v>
      </c>
      <c r="B216" s="1" t="s">
        <v>114</v>
      </c>
      <c r="C216" s="1" t="s">
        <v>305</v>
      </c>
      <c r="D216" s="1">
        <v>46.55</v>
      </c>
      <c r="E216" s="2" t="s">
        <v>369</v>
      </c>
      <c r="F216" s="1" t="s">
        <v>407</v>
      </c>
      <c r="G216" s="1" t="s">
        <v>525</v>
      </c>
      <c r="H216" s="2" t="s">
        <v>313</v>
      </c>
      <c r="I216" s="1" t="s">
        <v>537</v>
      </c>
      <c r="J216" s="1" t="s">
        <v>544</v>
      </c>
      <c r="K216" s="1" t="s">
        <v>328</v>
      </c>
      <c r="L216" s="2"/>
      <c r="M216" s="11">
        <v>722456</v>
      </c>
      <c r="N216" s="11">
        <v>2.0947499999999999</v>
      </c>
      <c r="O216" s="11">
        <v>2.1040599999999996</v>
      </c>
      <c r="P216" s="11">
        <v>0.14343684249999999</v>
      </c>
      <c r="Q216" s="11">
        <v>55.394499999999994</v>
      </c>
      <c r="R216" s="11">
        <v>163.39049999999997</v>
      </c>
      <c r="S216" s="11">
        <v>65.635499999999993</v>
      </c>
      <c r="T216" s="11">
        <v>153.61499999999998</v>
      </c>
      <c r="U216" s="11">
        <v>36774.5</v>
      </c>
      <c r="V216" s="11">
        <v>4.3634806249999998E-2</v>
      </c>
      <c r="W216" s="11">
        <v>6.5635499999999999E-2</v>
      </c>
      <c r="X216" s="11">
        <v>5260.15</v>
      </c>
      <c r="Y216" s="11">
        <v>0.37066601249999998</v>
      </c>
      <c r="Z216" s="11">
        <v>2.3275000000000001</v>
      </c>
      <c r="AA216" s="11">
        <v>25.602499999999999</v>
      </c>
      <c r="AB216" s="11">
        <v>122.892</v>
      </c>
      <c r="AC216" s="11">
        <v>1.1172</v>
      </c>
      <c r="AD216" s="11">
        <v>0.47946499999999997</v>
      </c>
      <c r="AE216" s="11">
        <v>5.4463499999999998</v>
      </c>
      <c r="AF216" s="11">
        <v>0.38636499999999996</v>
      </c>
      <c r="AG216" s="11">
        <v>0.55859999999999999</v>
      </c>
      <c r="AH216" s="11">
        <v>4.1894999999999995E-2</v>
      </c>
      <c r="AI216" s="11">
        <v>0.40032999999999996</v>
      </c>
      <c r="AJ216" s="11">
        <v>1.6292500000000001</v>
      </c>
      <c r="AK216" s="11">
        <v>0.11730599999999999</v>
      </c>
      <c r="AL216" s="11">
        <v>6144.5999999999995</v>
      </c>
      <c r="AM216" s="11">
        <v>47.480999999999995</v>
      </c>
    </row>
    <row r="217" spans="1:39" s="1" customFormat="1" x14ac:dyDescent="0.2">
      <c r="A217" s="5">
        <v>43878</v>
      </c>
      <c r="B217" s="1" t="s">
        <v>115</v>
      </c>
      <c r="C217" s="1" t="s">
        <v>305</v>
      </c>
      <c r="D217" s="1">
        <v>46.55</v>
      </c>
      <c r="E217" s="2" t="s">
        <v>369</v>
      </c>
      <c r="F217" s="1" t="s">
        <v>407</v>
      </c>
      <c r="G217" s="1" t="s">
        <v>525</v>
      </c>
      <c r="H217" s="2" t="s">
        <v>313</v>
      </c>
      <c r="I217" s="1" t="s">
        <v>537</v>
      </c>
      <c r="J217" s="1" t="s">
        <v>543</v>
      </c>
      <c r="K217" s="1" t="s">
        <v>328</v>
      </c>
      <c r="L217" s="2"/>
      <c r="M217" s="11">
        <v>680561</v>
      </c>
      <c r="N217" s="11">
        <v>2.4671499999999997</v>
      </c>
      <c r="O217" s="11">
        <v>3.0722999999999998</v>
      </c>
      <c r="P217" s="11">
        <v>0.14343684249999999</v>
      </c>
      <c r="Q217" s="11">
        <v>381.70999999999992</v>
      </c>
      <c r="R217" s="11">
        <v>80.531499999999994</v>
      </c>
      <c r="S217" s="11">
        <v>81.927999999999997</v>
      </c>
      <c r="T217" s="11">
        <v>1210.3</v>
      </c>
      <c r="U217" s="11">
        <v>3677.45</v>
      </c>
      <c r="V217" s="11">
        <v>4.3634806249999998E-2</v>
      </c>
      <c r="W217" s="11">
        <v>1.6106416374999998E-2</v>
      </c>
      <c r="X217" s="11">
        <v>2001.6499999999999</v>
      </c>
      <c r="Y217" s="11">
        <v>2.3740499999999995</v>
      </c>
      <c r="Z217" s="11">
        <v>2.3693949999999998E-2</v>
      </c>
      <c r="AA217" s="11">
        <v>9.4496500000000001</v>
      </c>
      <c r="AB217" s="11">
        <v>12.242649999999999</v>
      </c>
      <c r="AC217" s="11">
        <v>0.13965</v>
      </c>
      <c r="AD217" s="11">
        <v>2.4370088749999998E-2</v>
      </c>
      <c r="AE217" s="11">
        <v>3.3515999999999995</v>
      </c>
      <c r="AF217" s="11">
        <v>0.26533499999999999</v>
      </c>
      <c r="AG217" s="11">
        <v>0.42825999999999997</v>
      </c>
      <c r="AH217" s="11">
        <v>5.670371875E-3</v>
      </c>
      <c r="AI217" s="11">
        <v>0.32584999999999997</v>
      </c>
      <c r="AJ217" s="11">
        <v>0.52135999999999993</v>
      </c>
      <c r="AK217" s="11">
        <v>5.8187499999999996E-2</v>
      </c>
      <c r="AL217" s="11">
        <v>1629.25</v>
      </c>
      <c r="AM217" s="11">
        <v>20.24925</v>
      </c>
    </row>
    <row r="218" spans="1:39" s="1" customFormat="1" x14ac:dyDescent="0.2">
      <c r="A218" s="5">
        <v>43878</v>
      </c>
      <c r="B218" s="1" t="s">
        <v>116</v>
      </c>
      <c r="C218" s="1" t="s">
        <v>305</v>
      </c>
      <c r="D218" s="1">
        <v>46.55</v>
      </c>
      <c r="E218" s="2" t="s">
        <v>369</v>
      </c>
      <c r="F218" s="1" t="s">
        <v>407</v>
      </c>
      <c r="G218" s="1" t="s">
        <v>525</v>
      </c>
      <c r="H218" s="2" t="s">
        <v>313</v>
      </c>
      <c r="I218" s="1" t="s">
        <v>541</v>
      </c>
      <c r="J218" s="1" t="s">
        <v>543</v>
      </c>
      <c r="K218" s="1" t="s">
        <v>328</v>
      </c>
      <c r="L218" s="2" t="s">
        <v>554</v>
      </c>
      <c r="M218" s="11">
        <v>548359</v>
      </c>
      <c r="N218" s="11">
        <v>1.8619999999999999</v>
      </c>
      <c r="O218" s="11">
        <v>1.7782099999999998</v>
      </c>
      <c r="P218" s="11">
        <v>0.14343684249999999</v>
      </c>
      <c r="Q218" s="11">
        <v>43.291499999999999</v>
      </c>
      <c r="R218" s="11">
        <v>126.616</v>
      </c>
      <c r="S218" s="11">
        <v>99.617000000000004</v>
      </c>
      <c r="T218" s="11">
        <v>124.754</v>
      </c>
      <c r="U218" s="11">
        <v>3584.35</v>
      </c>
      <c r="V218" s="11">
        <v>0.190855</v>
      </c>
      <c r="W218" s="11">
        <v>1.6106416374999998E-2</v>
      </c>
      <c r="X218" s="11">
        <v>11730.599999999999</v>
      </c>
      <c r="Y218" s="11">
        <v>2.1645749999999997</v>
      </c>
      <c r="Z218" s="11">
        <v>0.1862</v>
      </c>
      <c r="AA218" s="11">
        <v>11.218549999999999</v>
      </c>
      <c r="AB218" s="11">
        <v>12.14955</v>
      </c>
      <c r="AC218" s="11">
        <v>0.1345295</v>
      </c>
      <c r="AD218" s="11">
        <v>5.5394499999999999E-2</v>
      </c>
      <c r="AE218" s="11">
        <v>21.785399999999999</v>
      </c>
      <c r="AF218" s="11">
        <v>0.20249249999999996</v>
      </c>
      <c r="AG218" s="11">
        <v>0.12102999999999998</v>
      </c>
      <c r="AH218" s="11">
        <v>4.4687999999999999E-2</v>
      </c>
      <c r="AI218" s="11">
        <v>0.45618999999999998</v>
      </c>
      <c r="AJ218" s="11">
        <v>0.34447</v>
      </c>
      <c r="AK218" s="11">
        <v>9.0306999999999998E-2</v>
      </c>
      <c r="AL218" s="11">
        <v>3491.25</v>
      </c>
      <c r="AM218" s="11">
        <v>28.860999999999997</v>
      </c>
    </row>
    <row r="219" spans="1:39" s="1" customFormat="1" x14ac:dyDescent="0.2">
      <c r="A219" s="5">
        <v>43878</v>
      </c>
      <c r="B219" s="1" t="s">
        <v>100</v>
      </c>
      <c r="C219" s="1" t="s">
        <v>305</v>
      </c>
      <c r="D219" s="1">
        <v>46.55</v>
      </c>
      <c r="E219" s="1" t="s">
        <v>370</v>
      </c>
      <c r="F219" s="1" t="s">
        <v>407</v>
      </c>
      <c r="G219" s="1" t="s">
        <v>525</v>
      </c>
      <c r="H219" s="2" t="s">
        <v>309</v>
      </c>
      <c r="I219" s="1" t="s">
        <v>537</v>
      </c>
      <c r="J219" s="1" t="s">
        <v>544</v>
      </c>
      <c r="L219" s="2" t="s">
        <v>555</v>
      </c>
      <c r="M219" s="11">
        <v>643786.5</v>
      </c>
      <c r="N219" s="11">
        <v>1.4896</v>
      </c>
      <c r="O219" s="11">
        <v>1.5640799999999999</v>
      </c>
      <c r="P219" s="11">
        <v>3.0257499999999999</v>
      </c>
      <c r="Q219" s="11">
        <v>11.637499999999999</v>
      </c>
      <c r="R219" s="11">
        <v>14.430499999999999</v>
      </c>
      <c r="S219" s="11">
        <v>136.39150000000001</v>
      </c>
      <c r="T219" s="11">
        <v>232.75</v>
      </c>
      <c r="U219" s="11">
        <v>63.773499999999999</v>
      </c>
      <c r="V219" s="11">
        <v>0.18154499999999998</v>
      </c>
      <c r="W219" s="11">
        <v>0.11171999999999999</v>
      </c>
      <c r="X219" s="11">
        <v>3398.1499999999996</v>
      </c>
      <c r="Y219" s="11">
        <v>6.1911500000000004</v>
      </c>
      <c r="Z219" s="11">
        <v>6.6100999999999993E-2</v>
      </c>
      <c r="AA219" s="11">
        <v>59.118499999999997</v>
      </c>
      <c r="AB219" s="11">
        <v>0.91703499999999993</v>
      </c>
      <c r="AC219" s="11">
        <v>1.3097657124999999E-2</v>
      </c>
      <c r="AD219" s="11">
        <v>6.4704499999999998E-2</v>
      </c>
      <c r="AE219" s="11">
        <v>0.25602499999999995</v>
      </c>
      <c r="AF219" s="11">
        <v>0.14896000000000001</v>
      </c>
      <c r="AG219" s="11">
        <v>4.6550000000000002</v>
      </c>
      <c r="AH219" s="11">
        <v>3.3981499999999998E-2</v>
      </c>
      <c r="AI219" s="11">
        <v>8.9762365E-3</v>
      </c>
      <c r="AJ219" s="11">
        <v>0.14192978625</v>
      </c>
      <c r="AK219" s="11">
        <v>0.18154499999999998</v>
      </c>
      <c r="AL219" s="11">
        <v>6889.4</v>
      </c>
      <c r="AM219" s="11">
        <v>223.43999999999997</v>
      </c>
    </row>
    <row r="220" spans="1:39" s="1" customFormat="1" x14ac:dyDescent="0.2">
      <c r="A220" s="5">
        <v>43878</v>
      </c>
      <c r="B220" s="1" t="s">
        <v>101</v>
      </c>
      <c r="C220" s="1" t="s">
        <v>305</v>
      </c>
      <c r="D220" s="1">
        <v>46.55</v>
      </c>
      <c r="E220" s="1" t="s">
        <v>370</v>
      </c>
      <c r="F220" s="1" t="s">
        <v>407</v>
      </c>
      <c r="G220" s="1" t="s">
        <v>525</v>
      </c>
      <c r="H220" s="2" t="s">
        <v>309</v>
      </c>
      <c r="I220" s="1" t="s">
        <v>540</v>
      </c>
      <c r="J220" s="1" t="s">
        <v>544</v>
      </c>
      <c r="L220" s="2" t="s">
        <v>564</v>
      </c>
      <c r="M220" s="11">
        <v>634942</v>
      </c>
      <c r="N220" s="11">
        <v>2.3275000000000001</v>
      </c>
      <c r="O220" s="11">
        <v>1.5780449999999999</v>
      </c>
      <c r="P220" s="11">
        <v>1.90855</v>
      </c>
      <c r="Q220" s="11">
        <v>25.602499999999999</v>
      </c>
      <c r="R220" s="11">
        <v>27.929999999999996</v>
      </c>
      <c r="S220" s="11">
        <v>80.531499999999994</v>
      </c>
      <c r="T220" s="11">
        <v>176.89</v>
      </c>
      <c r="U220" s="11">
        <v>11544.4</v>
      </c>
      <c r="V220" s="11">
        <v>4.3634806249999998E-2</v>
      </c>
      <c r="W220" s="11">
        <v>0.15826999999999999</v>
      </c>
      <c r="X220" s="11">
        <v>1689.7649999999999</v>
      </c>
      <c r="Y220" s="11">
        <v>4.3757000000000001</v>
      </c>
      <c r="Z220" s="11">
        <v>0.10706499999999999</v>
      </c>
      <c r="AA220" s="11">
        <v>32.584999999999994</v>
      </c>
      <c r="AB220" s="11">
        <v>51.204999999999998</v>
      </c>
      <c r="AC220" s="11">
        <v>1.3097657124999999E-2</v>
      </c>
      <c r="AD220" s="11">
        <v>2.4370088749999998E-2</v>
      </c>
      <c r="AE220" s="11">
        <v>0.24671499999999999</v>
      </c>
      <c r="AF220" s="11">
        <v>2.4117554999999995E-2</v>
      </c>
      <c r="AG220" s="11">
        <v>0.21878500000000001</v>
      </c>
      <c r="AH220" s="11">
        <v>4.4687999999999999E-2</v>
      </c>
      <c r="AI220" s="11">
        <v>0.20482</v>
      </c>
      <c r="AJ220" s="11">
        <v>0.46549999999999997</v>
      </c>
      <c r="AK220" s="11">
        <v>0.10753049999999999</v>
      </c>
      <c r="AL220" s="11">
        <v>1070.6499999999999</v>
      </c>
      <c r="AM220" s="11">
        <v>100.548</v>
      </c>
    </row>
    <row r="221" spans="1:39" s="1" customFormat="1" x14ac:dyDescent="0.2">
      <c r="A221" s="5">
        <v>43878</v>
      </c>
      <c r="B221" s="1" t="s">
        <v>102</v>
      </c>
      <c r="C221" s="1" t="s">
        <v>305</v>
      </c>
      <c r="D221" s="1">
        <v>46.55</v>
      </c>
      <c r="E221" s="1" t="s">
        <v>370</v>
      </c>
      <c r="F221" s="1" t="s">
        <v>407</v>
      </c>
      <c r="G221" s="1" t="s">
        <v>525</v>
      </c>
      <c r="H221" s="2" t="s">
        <v>309</v>
      </c>
      <c r="I221" s="1" t="s">
        <v>540</v>
      </c>
      <c r="J221" s="1" t="s">
        <v>544</v>
      </c>
      <c r="L221" s="2" t="s">
        <v>564</v>
      </c>
      <c r="M221" s="11">
        <v>644717.5</v>
      </c>
      <c r="N221" s="11">
        <v>4.6550000000000002</v>
      </c>
      <c r="O221" s="11">
        <v>2.0528550000000001</v>
      </c>
      <c r="P221" s="11">
        <v>0.67962999999999996</v>
      </c>
      <c r="Q221" s="11">
        <v>99.151499999999984</v>
      </c>
      <c r="R221" s="11">
        <v>136.39150000000001</v>
      </c>
      <c r="S221" s="11">
        <v>83.789999999999992</v>
      </c>
      <c r="T221" s="11">
        <v>204.82</v>
      </c>
      <c r="U221" s="11">
        <v>21878.5</v>
      </c>
      <c r="V221" s="11">
        <v>0.33050499999999999</v>
      </c>
      <c r="W221" s="11">
        <v>0.293265</v>
      </c>
      <c r="X221" s="11">
        <v>2741.7949999999996</v>
      </c>
      <c r="Y221" s="11">
        <v>3.1654</v>
      </c>
      <c r="Z221" s="11">
        <v>6.1911499999999994E-2</v>
      </c>
      <c r="AA221" s="11">
        <v>8.8910499999999999</v>
      </c>
      <c r="AB221" s="11">
        <v>81.927999999999997</v>
      </c>
      <c r="AC221" s="11">
        <v>0.43291499999999994</v>
      </c>
      <c r="AD221" s="11">
        <v>0.14430499999999999</v>
      </c>
      <c r="AE221" s="11">
        <v>0.55859999999999999</v>
      </c>
      <c r="AF221" s="11">
        <v>0.40498499999999993</v>
      </c>
      <c r="AG221" s="11">
        <v>0.41429499999999997</v>
      </c>
      <c r="AH221" s="11">
        <v>5.670371875E-3</v>
      </c>
      <c r="AI221" s="11">
        <v>0.47946499999999997</v>
      </c>
      <c r="AJ221" s="11">
        <v>0.85651999999999995</v>
      </c>
      <c r="AK221" s="11">
        <v>0.29792000000000002</v>
      </c>
      <c r="AL221" s="11">
        <v>1061.3399999999999</v>
      </c>
      <c r="AM221" s="11">
        <v>64.704499999999996</v>
      </c>
    </row>
    <row r="222" spans="1:39" s="1" customFormat="1" x14ac:dyDescent="0.2">
      <c r="A222" s="5">
        <v>43878</v>
      </c>
      <c r="B222" s="1" t="s">
        <v>103</v>
      </c>
      <c r="C222" s="1" t="s">
        <v>305</v>
      </c>
      <c r="D222" s="1">
        <v>46.55</v>
      </c>
      <c r="E222" s="1" t="s">
        <v>370</v>
      </c>
      <c r="F222" s="1" t="s">
        <v>407</v>
      </c>
      <c r="G222" s="1" t="s">
        <v>525</v>
      </c>
      <c r="H222" s="2" t="s">
        <v>309</v>
      </c>
      <c r="I222" s="1" t="s">
        <v>540</v>
      </c>
      <c r="J222" s="1" t="s">
        <v>544</v>
      </c>
      <c r="K222" s="1" t="s">
        <v>329</v>
      </c>
      <c r="L222" s="2" t="s">
        <v>556</v>
      </c>
      <c r="M222" s="11">
        <v>576754.5</v>
      </c>
      <c r="N222" s="11">
        <v>1.2102999999999999</v>
      </c>
      <c r="O222" s="11">
        <v>2.07613</v>
      </c>
      <c r="P222" s="11">
        <v>1.2102999999999999</v>
      </c>
      <c r="Q222" s="11">
        <v>61.911499999999997</v>
      </c>
      <c r="R222" s="11">
        <v>243.45650000000001</v>
      </c>
      <c r="S222" s="11">
        <v>73.083500000000001</v>
      </c>
      <c r="T222" s="11">
        <v>89.841499999999996</v>
      </c>
      <c r="U222" s="11">
        <v>40498.5</v>
      </c>
      <c r="V222" s="11">
        <v>0.33515999999999996</v>
      </c>
      <c r="W222" s="11">
        <v>7.3083499999999996E-2</v>
      </c>
      <c r="X222" s="11">
        <v>2541.63</v>
      </c>
      <c r="Y222" s="11">
        <v>1.5873549999999998</v>
      </c>
      <c r="Z222" s="11">
        <v>0.12102999999999998</v>
      </c>
      <c r="AA222" s="11">
        <v>8.6582999999999988</v>
      </c>
      <c r="AB222" s="11">
        <v>190.85499999999996</v>
      </c>
      <c r="AC222" s="11">
        <v>0.67031999999999992</v>
      </c>
      <c r="AD222" s="11">
        <v>0.13965</v>
      </c>
      <c r="AE222" s="11">
        <v>0.29792000000000002</v>
      </c>
      <c r="AF222" s="11">
        <v>0.190855</v>
      </c>
      <c r="AG222" s="11">
        <v>0.27464499999999997</v>
      </c>
      <c r="AH222" s="11">
        <v>7.4480000000000005E-2</v>
      </c>
      <c r="AI222" s="11">
        <v>2.1878500000000001</v>
      </c>
      <c r="AJ222" s="11">
        <v>1.6292500000000001</v>
      </c>
      <c r="AK222" s="11">
        <v>6.9824999999999998E-2</v>
      </c>
      <c r="AL222" s="11">
        <v>1489.6</v>
      </c>
      <c r="AM222" s="11">
        <v>66.100999999999999</v>
      </c>
    </row>
    <row r="223" spans="1:39" s="1" customFormat="1" x14ac:dyDescent="0.2">
      <c r="A223" s="5">
        <v>43878</v>
      </c>
      <c r="B223" s="1" t="s">
        <v>104</v>
      </c>
      <c r="C223" s="1" t="s">
        <v>305</v>
      </c>
      <c r="D223" s="1">
        <v>46.55</v>
      </c>
      <c r="E223" s="1" t="s">
        <v>370</v>
      </c>
      <c r="F223" s="1" t="s">
        <v>407</v>
      </c>
      <c r="G223" s="1" t="s">
        <v>525</v>
      </c>
      <c r="H223" s="2" t="s">
        <v>309</v>
      </c>
      <c r="I223" s="1" t="s">
        <v>540</v>
      </c>
      <c r="J223" s="1" t="s">
        <v>544</v>
      </c>
      <c r="K223" s="1" t="s">
        <v>329</v>
      </c>
      <c r="L223" s="2" t="s">
        <v>557</v>
      </c>
      <c r="M223" s="11">
        <v>561858.5</v>
      </c>
      <c r="N223" s="11">
        <v>4.3291499999999994</v>
      </c>
      <c r="O223" s="11">
        <v>1.3546050000000001</v>
      </c>
      <c r="P223" s="11">
        <v>0.42360500000000001</v>
      </c>
      <c r="Q223" s="11">
        <v>35.843499999999999</v>
      </c>
      <c r="R223" s="11">
        <v>47.9465</v>
      </c>
      <c r="S223" s="11">
        <v>72.617999999999995</v>
      </c>
      <c r="T223" s="11">
        <v>391.02</v>
      </c>
      <c r="U223" s="11">
        <v>11172</v>
      </c>
      <c r="V223" s="11">
        <v>0.30723</v>
      </c>
      <c r="W223" s="11">
        <v>6.3773499999999997E-2</v>
      </c>
      <c r="X223" s="11">
        <v>2360.085</v>
      </c>
      <c r="Y223" s="11">
        <v>2.322845</v>
      </c>
      <c r="Z223" s="11">
        <v>6.9824999999999998E-2</v>
      </c>
      <c r="AA223" s="11">
        <v>69.824999999999989</v>
      </c>
      <c r="AB223" s="11">
        <v>56.790999999999997</v>
      </c>
      <c r="AC223" s="11">
        <v>0.13499499999999998</v>
      </c>
      <c r="AD223" s="11">
        <v>6.5169999999999992E-2</v>
      </c>
      <c r="AE223" s="11">
        <v>0.20947499999999997</v>
      </c>
      <c r="AF223" s="11">
        <v>9.7754999999999995E-2</v>
      </c>
      <c r="AG223" s="11">
        <v>0.11171999999999999</v>
      </c>
      <c r="AH223" s="11">
        <v>5.670371875E-3</v>
      </c>
      <c r="AI223" s="11">
        <v>0.22343999999999997</v>
      </c>
      <c r="AJ223" s="11">
        <v>0.72617999999999994</v>
      </c>
      <c r="AK223" s="11">
        <v>8.1928000000000001E-2</v>
      </c>
      <c r="AL223" s="11">
        <v>2886.1</v>
      </c>
      <c r="AM223" s="11">
        <v>218.785</v>
      </c>
    </row>
    <row r="224" spans="1:39" s="1" customFormat="1" x14ac:dyDescent="0.2">
      <c r="A224" s="5">
        <v>43878</v>
      </c>
      <c r="B224" s="1" t="s">
        <v>105</v>
      </c>
      <c r="C224" s="1" t="s">
        <v>305</v>
      </c>
      <c r="D224" s="1">
        <v>46.55</v>
      </c>
      <c r="E224" s="1" t="s">
        <v>370</v>
      </c>
      <c r="F224" s="1" t="s">
        <v>407</v>
      </c>
      <c r="G224" s="1" t="s">
        <v>525</v>
      </c>
      <c r="H224" s="2" t="s">
        <v>309</v>
      </c>
      <c r="I224" s="1" t="s">
        <v>540</v>
      </c>
      <c r="J224" s="1" t="s">
        <v>544</v>
      </c>
      <c r="K224" s="1" t="s">
        <v>329</v>
      </c>
      <c r="L224" s="2" t="s">
        <v>557</v>
      </c>
      <c r="M224" s="11">
        <v>569772</v>
      </c>
      <c r="N224" s="11">
        <v>3.3981499999999998</v>
      </c>
      <c r="O224" s="11">
        <v>1.1916800000000001</v>
      </c>
      <c r="P224" s="11">
        <v>0.46549999999999997</v>
      </c>
      <c r="Q224" s="11">
        <v>35.843499999999999</v>
      </c>
      <c r="R224" s="11">
        <v>36.308999999999997</v>
      </c>
      <c r="S224" s="11">
        <v>74.48</v>
      </c>
      <c r="T224" s="11">
        <v>8.7230045</v>
      </c>
      <c r="U224" s="11">
        <v>3817.1</v>
      </c>
      <c r="V224" s="11">
        <v>0.10706499999999999</v>
      </c>
      <c r="W224" s="11">
        <v>1.6106416374999998E-2</v>
      </c>
      <c r="X224" s="11">
        <v>1964.41</v>
      </c>
      <c r="Y224" s="11">
        <v>0.80996999999999986</v>
      </c>
      <c r="Z224" s="11">
        <v>1.7223499999999999E-2</v>
      </c>
      <c r="AA224" s="11">
        <v>1.4430499999999999</v>
      </c>
      <c r="AB224" s="11">
        <v>13.499499999999998</v>
      </c>
      <c r="AC224" s="11">
        <v>6.5169999999999992E-2</v>
      </c>
      <c r="AD224" s="11">
        <v>4.8877499999999997E-2</v>
      </c>
      <c r="AE224" s="11">
        <v>0.40964</v>
      </c>
      <c r="AF224" s="11">
        <v>2.4117554999999995E-2</v>
      </c>
      <c r="AG224" s="11">
        <v>2.7285282499999997E-2</v>
      </c>
      <c r="AH224" s="11">
        <v>5.670371875E-3</v>
      </c>
      <c r="AI224" s="11">
        <v>9.7754999999999995E-2</v>
      </c>
      <c r="AJ224" s="11">
        <v>0.14192978625</v>
      </c>
      <c r="AK224" s="11">
        <v>1.5361499999999998E-2</v>
      </c>
      <c r="AL224" s="11">
        <v>274.64499999999998</v>
      </c>
      <c r="AM224" s="11">
        <v>13.034000000000001</v>
      </c>
    </row>
    <row r="225" spans="1:39" s="1" customFormat="1" x14ac:dyDescent="0.2">
      <c r="A225" s="5">
        <v>43878</v>
      </c>
      <c r="B225" s="1" t="s">
        <v>106</v>
      </c>
      <c r="C225" s="1" t="s">
        <v>305</v>
      </c>
      <c r="D225" s="1">
        <v>46.55</v>
      </c>
      <c r="E225" s="1" t="s">
        <v>371</v>
      </c>
      <c r="F225" s="1" t="s">
        <v>407</v>
      </c>
      <c r="G225" s="1" t="s">
        <v>525</v>
      </c>
      <c r="H225" s="2" t="s">
        <v>317</v>
      </c>
      <c r="I225" s="1" t="s">
        <v>537</v>
      </c>
      <c r="J225" s="1" t="s">
        <v>543</v>
      </c>
      <c r="K225" s="1" t="s">
        <v>329</v>
      </c>
      <c r="L225" s="2" t="s">
        <v>557</v>
      </c>
      <c r="M225" s="11">
        <v>594909</v>
      </c>
      <c r="N225" s="11">
        <v>8.8445</v>
      </c>
      <c r="O225" s="11">
        <v>1.1344234999999998</v>
      </c>
      <c r="P225" s="11">
        <v>1.0240999999999998</v>
      </c>
      <c r="Q225" s="11">
        <v>4.1894999999999998</v>
      </c>
      <c r="R225" s="11">
        <v>15.78045</v>
      </c>
      <c r="S225" s="11">
        <v>72.617999999999995</v>
      </c>
      <c r="T225" s="11">
        <v>8.7230045</v>
      </c>
      <c r="U225" s="11">
        <v>26.068000000000001</v>
      </c>
      <c r="V225" s="11">
        <v>4.3634806249999998E-2</v>
      </c>
      <c r="W225" s="11">
        <v>0.11637499999999999</v>
      </c>
      <c r="X225" s="11">
        <v>11311.65</v>
      </c>
      <c r="Y225" s="11">
        <v>6.0887399999999996</v>
      </c>
      <c r="Z225" s="11">
        <v>0.32584999999999997</v>
      </c>
      <c r="AA225" s="11">
        <v>3.0505378749999999E-2</v>
      </c>
      <c r="AB225" s="11">
        <v>6.0514999999999992E-2</v>
      </c>
      <c r="AC225" s="11">
        <v>0.11637499999999999</v>
      </c>
      <c r="AD225" s="11">
        <v>2.4370088749999998E-2</v>
      </c>
      <c r="AE225" s="11">
        <v>52.601499999999994</v>
      </c>
      <c r="AF225" s="11">
        <v>0.16292499999999999</v>
      </c>
      <c r="AG225" s="11">
        <v>0.14430499999999999</v>
      </c>
      <c r="AH225" s="11">
        <v>7.9134999999999997E-2</v>
      </c>
      <c r="AI225" s="11">
        <v>0.72152499999999997</v>
      </c>
      <c r="AJ225" s="11">
        <v>0.18154499999999998</v>
      </c>
      <c r="AK225" s="11">
        <v>2.9791999999999999E-2</v>
      </c>
      <c r="AL225" s="11">
        <v>24.206</v>
      </c>
      <c r="AM225" s="11">
        <v>8.6117499999999989</v>
      </c>
    </row>
    <row r="226" spans="1:39" s="1" customFormat="1" x14ac:dyDescent="0.2">
      <c r="A226" s="5">
        <v>43878</v>
      </c>
      <c r="B226" s="1" t="s">
        <v>107</v>
      </c>
      <c r="C226" s="1" t="s">
        <v>305</v>
      </c>
      <c r="D226" s="1">
        <v>46.55</v>
      </c>
      <c r="E226" s="1" t="s">
        <v>371</v>
      </c>
      <c r="F226" s="1" t="s">
        <v>407</v>
      </c>
      <c r="G226" s="1" t="s">
        <v>525</v>
      </c>
      <c r="H226" s="2" t="s">
        <v>534</v>
      </c>
      <c r="I226" s="1" t="s">
        <v>537</v>
      </c>
      <c r="J226" s="1" t="s">
        <v>542</v>
      </c>
      <c r="L226" s="2" t="s">
        <v>559</v>
      </c>
      <c r="M226" s="11">
        <v>591185</v>
      </c>
      <c r="N226" s="11">
        <v>2.3740499999999995</v>
      </c>
      <c r="O226" s="11">
        <v>3.4446999999999997</v>
      </c>
      <c r="P226" s="11">
        <v>0.71221499999999993</v>
      </c>
      <c r="Q226" s="11">
        <v>68.893999999999991</v>
      </c>
      <c r="R226" s="11">
        <v>246.71499999999997</v>
      </c>
      <c r="S226" s="11">
        <v>69.359499999999997</v>
      </c>
      <c r="T226" s="11">
        <v>228.095</v>
      </c>
      <c r="U226" s="11">
        <v>9310</v>
      </c>
      <c r="V226" s="11">
        <v>0.7308349999999999</v>
      </c>
      <c r="W226" s="11">
        <v>0.24205999999999997</v>
      </c>
      <c r="X226" s="11">
        <v>4515.3499999999995</v>
      </c>
      <c r="Y226" s="11">
        <v>15.78045</v>
      </c>
      <c r="Z226" s="11">
        <v>0.172235</v>
      </c>
      <c r="AA226" s="11">
        <v>5.8652999999999995</v>
      </c>
      <c r="AB226" s="11">
        <v>37.24</v>
      </c>
      <c r="AC226" s="11">
        <v>0.131271</v>
      </c>
      <c r="AD226" s="11">
        <v>0.20482</v>
      </c>
      <c r="AE226" s="11">
        <v>2.1412999999999998</v>
      </c>
      <c r="AF226" s="11">
        <v>1.3406399999999998</v>
      </c>
      <c r="AG226" s="11">
        <v>2.7285282499999997E-2</v>
      </c>
      <c r="AH226" s="11">
        <v>3.2584999999999996E-2</v>
      </c>
      <c r="AI226" s="11">
        <v>14.895999999999999</v>
      </c>
      <c r="AJ226" s="11">
        <v>3.4446999999999997</v>
      </c>
      <c r="AK226" s="11">
        <v>4.6550000000000001E-2</v>
      </c>
      <c r="AL226" s="11">
        <v>141.04649999999998</v>
      </c>
      <c r="AM226" s="11">
        <v>20.3889</v>
      </c>
    </row>
    <row r="227" spans="1:39" s="1" customFormat="1" x14ac:dyDescent="0.2">
      <c r="A227" s="5">
        <v>43878</v>
      </c>
      <c r="B227" s="1" t="s">
        <v>108</v>
      </c>
      <c r="C227" s="1" t="s">
        <v>305</v>
      </c>
      <c r="D227" s="1">
        <v>46.55</v>
      </c>
      <c r="E227" s="1" t="s">
        <v>371</v>
      </c>
      <c r="F227" s="1" t="s">
        <v>407</v>
      </c>
      <c r="G227" s="1" t="s">
        <v>525</v>
      </c>
      <c r="H227" s="2" t="s">
        <v>534</v>
      </c>
      <c r="I227" s="1" t="s">
        <v>537</v>
      </c>
      <c r="J227" s="1" t="s">
        <v>542</v>
      </c>
      <c r="L227" s="2" t="s">
        <v>559</v>
      </c>
      <c r="M227" s="11">
        <v>580944</v>
      </c>
      <c r="N227" s="11">
        <v>1.5827</v>
      </c>
      <c r="O227" s="11">
        <v>1.4896</v>
      </c>
      <c r="P227" s="11">
        <v>0.34912499999999996</v>
      </c>
      <c r="Q227" s="11">
        <v>3.8170999999999999</v>
      </c>
      <c r="R227" s="11">
        <v>25.137</v>
      </c>
      <c r="S227" s="11">
        <v>58.1875</v>
      </c>
      <c r="T227" s="11">
        <v>59.583999999999996</v>
      </c>
      <c r="U227" s="11">
        <v>1024.0999999999999</v>
      </c>
      <c r="V227" s="11">
        <v>8.8444999999999996E-2</v>
      </c>
      <c r="W227" s="11">
        <v>8.0065999999999998E-2</v>
      </c>
      <c r="X227" s="11">
        <v>4035.8849999999998</v>
      </c>
      <c r="Y227" s="11">
        <v>3.0257499999999999</v>
      </c>
      <c r="Z227" s="11">
        <v>2.3693949999999998E-2</v>
      </c>
      <c r="AA227" s="11">
        <v>0.86582999999999988</v>
      </c>
      <c r="AB227" s="11">
        <v>4.1429499999999999</v>
      </c>
      <c r="AC227" s="11">
        <v>8.0531499999999992E-2</v>
      </c>
      <c r="AD227" s="11">
        <v>2.4370088749999998E-2</v>
      </c>
      <c r="AE227" s="11">
        <v>0.33050499999999999</v>
      </c>
      <c r="AF227" s="11">
        <v>0.22343999999999997</v>
      </c>
      <c r="AG227" s="11">
        <v>0.37240000000000001</v>
      </c>
      <c r="AH227" s="11">
        <v>1.3499499999999999E-2</v>
      </c>
      <c r="AI227" s="11">
        <v>0.460845</v>
      </c>
      <c r="AJ227" s="11">
        <v>0.14192978625</v>
      </c>
      <c r="AK227" s="11">
        <v>1.25685E-2</v>
      </c>
      <c r="AL227" s="11">
        <v>97.754999999999995</v>
      </c>
      <c r="AM227" s="11">
        <v>7.58765</v>
      </c>
    </row>
    <row r="228" spans="1:39" s="1" customFormat="1" x14ac:dyDescent="0.2">
      <c r="A228" s="5">
        <v>43878</v>
      </c>
      <c r="B228" s="1" t="s">
        <v>109</v>
      </c>
      <c r="C228" s="1" t="s">
        <v>305</v>
      </c>
      <c r="D228" s="1">
        <v>46.55</v>
      </c>
      <c r="E228" s="1" t="s">
        <v>371</v>
      </c>
      <c r="F228" s="1" t="s">
        <v>407</v>
      </c>
      <c r="G228" s="1" t="s">
        <v>525</v>
      </c>
      <c r="H228" s="2" t="s">
        <v>317</v>
      </c>
      <c r="I228" s="1" t="s">
        <v>537</v>
      </c>
      <c r="J228" s="1" t="s">
        <v>544</v>
      </c>
      <c r="K228" s="1" t="s">
        <v>330</v>
      </c>
      <c r="L228" s="2" t="s">
        <v>558</v>
      </c>
      <c r="M228" s="11">
        <v>598633</v>
      </c>
      <c r="N228" s="11">
        <v>1.06134</v>
      </c>
      <c r="O228" s="11">
        <v>1.2787284999999999</v>
      </c>
      <c r="P228" s="11">
        <v>1.2102999999999999</v>
      </c>
      <c r="Q228" s="11">
        <v>4.3291499999999994</v>
      </c>
      <c r="R228" s="11">
        <v>20.947499999999998</v>
      </c>
      <c r="S228" s="11">
        <v>63.308</v>
      </c>
      <c r="T228" s="11">
        <v>88.910499999999985</v>
      </c>
      <c r="U228" s="11">
        <v>8.0996999999999986</v>
      </c>
      <c r="V228" s="11">
        <v>4.3634806249999998E-2</v>
      </c>
      <c r="W228" s="11">
        <v>0.1568735</v>
      </c>
      <c r="X228" s="11">
        <v>12894.349999999999</v>
      </c>
      <c r="Y228" s="11">
        <v>13.918449999999998</v>
      </c>
      <c r="Z228" s="11">
        <v>2.3693949999999998E-2</v>
      </c>
      <c r="AA228" s="11">
        <v>0.8332449999999999</v>
      </c>
      <c r="AB228" s="11">
        <v>2.5528019999999998E-2</v>
      </c>
      <c r="AC228" s="11">
        <v>3.8636499999999997E-2</v>
      </c>
      <c r="AD228" s="11">
        <v>7.4480000000000005E-2</v>
      </c>
      <c r="AE228" s="11">
        <v>102.41</v>
      </c>
      <c r="AF228" s="11">
        <v>1.0287550000000001</v>
      </c>
      <c r="AG228" s="11">
        <v>0.20947499999999997</v>
      </c>
      <c r="AH228" s="11">
        <v>6.0514999999999992E-2</v>
      </c>
      <c r="AI228" s="11">
        <v>2.155265</v>
      </c>
      <c r="AJ228" s="11">
        <v>0.20016499999999998</v>
      </c>
      <c r="AK228" s="11">
        <v>0.10659949999999999</v>
      </c>
      <c r="AL228" s="11">
        <v>64.704499999999996</v>
      </c>
      <c r="AM228" s="11">
        <v>22.390549999999998</v>
      </c>
    </row>
    <row r="229" spans="1:39" s="1" customFormat="1" x14ac:dyDescent="0.2">
      <c r="A229" s="5">
        <v>43878</v>
      </c>
      <c r="B229" s="1" t="s">
        <v>93</v>
      </c>
      <c r="C229" s="1" t="s">
        <v>305</v>
      </c>
      <c r="D229" s="1">
        <v>46.55</v>
      </c>
      <c r="E229" s="1" t="s">
        <v>372</v>
      </c>
      <c r="F229" s="1" t="s">
        <v>408</v>
      </c>
      <c r="G229" s="1" t="s">
        <v>525</v>
      </c>
      <c r="H229" s="2" t="s">
        <v>317</v>
      </c>
      <c r="I229" s="1" t="s">
        <v>541</v>
      </c>
      <c r="J229" s="1" t="s">
        <v>543</v>
      </c>
      <c r="K229" s="1" t="s">
        <v>331</v>
      </c>
      <c r="L229" s="2" t="s">
        <v>307</v>
      </c>
      <c r="M229" s="11">
        <v>600960.5</v>
      </c>
      <c r="N229" s="11">
        <v>1.2894349999999999</v>
      </c>
      <c r="O229" s="11">
        <v>1.093925</v>
      </c>
      <c r="P229" s="11">
        <v>0.86582999999999988</v>
      </c>
      <c r="Q229" s="11">
        <v>10.473749999999999</v>
      </c>
      <c r="R229" s="11">
        <v>4.0032999999999994</v>
      </c>
      <c r="S229" s="11">
        <v>5.9611929999999997</v>
      </c>
      <c r="T229" s="11">
        <v>172.23499999999999</v>
      </c>
      <c r="U229" s="11">
        <v>63.773499999999999</v>
      </c>
      <c r="V229" s="11">
        <v>0.1363915</v>
      </c>
      <c r="W229" s="11">
        <v>0.23274999999999998</v>
      </c>
      <c r="X229" s="11">
        <v>1079.9599999999998</v>
      </c>
      <c r="Y229" s="11">
        <v>3.0117849999999997</v>
      </c>
      <c r="Z229" s="11">
        <v>0.10241</v>
      </c>
      <c r="AA229" s="11">
        <v>14.66325</v>
      </c>
      <c r="AB229" s="11">
        <v>0.61446000000000001</v>
      </c>
      <c r="AC229" s="11">
        <v>9.7754999999999995E-2</v>
      </c>
      <c r="AD229" s="11">
        <v>2.4370088749999998E-2</v>
      </c>
      <c r="AE229" s="11">
        <v>1.3964999999999999</v>
      </c>
      <c r="AF229" s="11">
        <v>9.7754999999999995E-2</v>
      </c>
      <c r="AG229" s="11">
        <v>2.7285282499999997E-2</v>
      </c>
      <c r="AH229" s="11">
        <v>8.3789999999999989E-2</v>
      </c>
      <c r="AI229" s="11">
        <v>8.3789999999999989E-2</v>
      </c>
      <c r="AJ229" s="11">
        <v>0.14192978625</v>
      </c>
      <c r="AK229" s="11">
        <v>2.2343999999999999E-2</v>
      </c>
      <c r="AL229" s="11">
        <v>2001.6499999999999</v>
      </c>
      <c r="AM229" s="11">
        <v>34.446999999999996</v>
      </c>
    </row>
    <row r="230" spans="1:39" s="1" customFormat="1" x14ac:dyDescent="0.2">
      <c r="A230" s="5">
        <v>43878</v>
      </c>
      <c r="B230" s="1" t="s">
        <v>94</v>
      </c>
      <c r="C230" s="1" t="s">
        <v>305</v>
      </c>
      <c r="D230" s="1">
        <v>46.55</v>
      </c>
      <c r="E230" s="1" t="s">
        <v>372</v>
      </c>
      <c r="F230" s="1" t="s">
        <v>408</v>
      </c>
      <c r="G230" s="1" t="s">
        <v>525</v>
      </c>
      <c r="H230" s="2" t="s">
        <v>317</v>
      </c>
      <c r="I230" s="1" t="s">
        <v>541</v>
      </c>
      <c r="J230" s="1" t="s">
        <v>543</v>
      </c>
      <c r="K230" s="1" t="s">
        <v>331</v>
      </c>
      <c r="L230" s="2" t="s">
        <v>307</v>
      </c>
      <c r="M230" s="11">
        <v>595374.5</v>
      </c>
      <c r="N230" s="11">
        <v>1.1684049999999999</v>
      </c>
      <c r="O230" s="11">
        <v>1.242885</v>
      </c>
      <c r="P230" s="11">
        <v>0.74480000000000002</v>
      </c>
      <c r="Q230" s="11">
        <v>11.96335</v>
      </c>
      <c r="R230" s="11">
        <v>13.964999999999998</v>
      </c>
      <c r="S230" s="11">
        <v>5.9611929999999997</v>
      </c>
      <c r="T230" s="11">
        <v>470.15499999999997</v>
      </c>
      <c r="U230" s="11">
        <v>21.413</v>
      </c>
      <c r="V230" s="11">
        <v>4.3634806249999998E-2</v>
      </c>
      <c r="W230" s="11">
        <v>6.8893999999999997E-2</v>
      </c>
      <c r="X230" s="11">
        <v>1000.8249999999999</v>
      </c>
      <c r="Y230" s="11">
        <v>2.5555949999999998</v>
      </c>
      <c r="Z230" s="11">
        <v>0.55859999999999999</v>
      </c>
      <c r="AA230" s="11">
        <v>35.378</v>
      </c>
      <c r="AB230" s="11">
        <v>0.55394500000000002</v>
      </c>
      <c r="AC230" s="11">
        <v>4.6550000000000001E-2</v>
      </c>
      <c r="AD230" s="11">
        <v>0.30723</v>
      </c>
      <c r="AE230" s="11">
        <v>1.6757999999999997</v>
      </c>
      <c r="AF230" s="11">
        <v>2.4117554999999995E-2</v>
      </c>
      <c r="AG230" s="11">
        <v>0.16292499999999999</v>
      </c>
      <c r="AH230" s="11">
        <v>5.670371875E-3</v>
      </c>
      <c r="AI230" s="11">
        <v>0.46549999999999997</v>
      </c>
      <c r="AJ230" s="11">
        <v>0.14192978625</v>
      </c>
      <c r="AK230" s="11">
        <v>2.7464499999999999E-2</v>
      </c>
      <c r="AL230" s="11">
        <v>5586</v>
      </c>
      <c r="AM230" s="11">
        <v>89.841499999999996</v>
      </c>
    </row>
    <row r="231" spans="1:39" s="1" customFormat="1" x14ac:dyDescent="0.2">
      <c r="A231" s="5">
        <v>43878</v>
      </c>
      <c r="B231" s="1" t="s">
        <v>95</v>
      </c>
      <c r="C231" s="1" t="s">
        <v>305</v>
      </c>
      <c r="D231" s="1">
        <v>46.55</v>
      </c>
      <c r="E231" s="1" t="s">
        <v>372</v>
      </c>
      <c r="F231" s="1" t="s">
        <v>408</v>
      </c>
      <c r="G231" s="1" t="s">
        <v>525</v>
      </c>
      <c r="H231" s="2" t="s">
        <v>317</v>
      </c>
      <c r="I231" s="1" t="s">
        <v>537</v>
      </c>
      <c r="J231" s="1" t="s">
        <v>543</v>
      </c>
      <c r="K231" s="1" t="s">
        <v>331</v>
      </c>
      <c r="L231" s="2" t="s">
        <v>307</v>
      </c>
      <c r="M231" s="11">
        <v>591185</v>
      </c>
      <c r="N231" s="11">
        <v>2.1412999999999998</v>
      </c>
      <c r="O231" s="11">
        <v>1.7223499999999998</v>
      </c>
      <c r="P231" s="11">
        <v>2.2809499999999998</v>
      </c>
      <c r="Q231" s="11">
        <v>19.550999999999998</v>
      </c>
      <c r="R231" s="11">
        <v>37.705500000000001</v>
      </c>
      <c r="S231" s="11">
        <v>111.71999999999998</v>
      </c>
      <c r="T231" s="11">
        <v>246.71499999999997</v>
      </c>
      <c r="U231" s="11">
        <v>94.030999999999992</v>
      </c>
      <c r="V231" s="11">
        <v>0.55859999999999999</v>
      </c>
      <c r="W231" s="11">
        <v>0.190855</v>
      </c>
      <c r="X231" s="11">
        <v>651.69999999999993</v>
      </c>
      <c r="Y231" s="11">
        <v>4.7015500000000001</v>
      </c>
      <c r="Z231" s="11">
        <v>1.075305</v>
      </c>
      <c r="AA231" s="11">
        <v>5.9118499999999994</v>
      </c>
      <c r="AB231" s="11">
        <v>2.2809499999999998</v>
      </c>
      <c r="AC231" s="11">
        <v>0.74480000000000002</v>
      </c>
      <c r="AD231" s="11">
        <v>4.6084500000000004</v>
      </c>
      <c r="AE231" s="11">
        <v>2.6533500000000001</v>
      </c>
      <c r="AF231" s="11">
        <v>1.1172</v>
      </c>
      <c r="AG231" s="11">
        <v>6.0514999999999999</v>
      </c>
      <c r="AH231" s="11">
        <v>1.5361499999999999</v>
      </c>
      <c r="AI231" s="11">
        <v>1.0706499999999999</v>
      </c>
      <c r="AJ231" s="11">
        <v>1.1637500000000001</v>
      </c>
      <c r="AK231" s="11">
        <v>0.37240000000000001</v>
      </c>
      <c r="AL231" s="11">
        <v>395.67499999999995</v>
      </c>
      <c r="AM231" s="11">
        <v>24.206</v>
      </c>
    </row>
    <row r="232" spans="1:39" s="1" customFormat="1" x14ac:dyDescent="0.2">
      <c r="A232" s="5">
        <v>43878</v>
      </c>
      <c r="B232" s="1" t="s">
        <v>96</v>
      </c>
      <c r="C232" s="1" t="s">
        <v>305</v>
      </c>
      <c r="D232" s="1">
        <v>46.55</v>
      </c>
      <c r="E232" s="1" t="s">
        <v>372</v>
      </c>
      <c r="F232" s="1" t="s">
        <v>408</v>
      </c>
      <c r="G232" s="1" t="s">
        <v>525</v>
      </c>
      <c r="H232" s="2" t="s">
        <v>317</v>
      </c>
      <c r="I232" s="1" t="s">
        <v>537</v>
      </c>
      <c r="J232" s="1" t="s">
        <v>543</v>
      </c>
      <c r="K232" s="1" t="s">
        <v>331</v>
      </c>
      <c r="L232" s="2" t="s">
        <v>307</v>
      </c>
      <c r="M232" s="11">
        <v>579082</v>
      </c>
      <c r="N232" s="11">
        <v>1.7223499999999998</v>
      </c>
      <c r="O232" s="11">
        <v>1.1963349999999999</v>
      </c>
      <c r="P232" s="11">
        <v>0.14343684249999999</v>
      </c>
      <c r="Q232" s="11">
        <v>25.602499999999999</v>
      </c>
      <c r="R232" s="11">
        <v>344.46999999999997</v>
      </c>
      <c r="S232" s="11">
        <v>59.583999999999996</v>
      </c>
      <c r="T232" s="11">
        <v>470.15499999999997</v>
      </c>
      <c r="U232" s="11">
        <v>190.85499999999996</v>
      </c>
      <c r="V232" s="11">
        <v>4.3634806249999998E-2</v>
      </c>
      <c r="W232" s="11">
        <v>0.31188499999999997</v>
      </c>
      <c r="X232" s="11">
        <v>1014.79</v>
      </c>
      <c r="Y232" s="11">
        <v>3.2119499999999999</v>
      </c>
      <c r="Z232" s="11">
        <v>1.1404749999999999</v>
      </c>
      <c r="AA232" s="11">
        <v>81.927999999999997</v>
      </c>
      <c r="AB232" s="11">
        <v>2.5528019999999998E-2</v>
      </c>
      <c r="AC232" s="11">
        <v>1.3097657124999999E-2</v>
      </c>
      <c r="AD232" s="11">
        <v>2.4370088749999998E-2</v>
      </c>
      <c r="AE232" s="11">
        <v>2.2343999999999999</v>
      </c>
      <c r="AF232" s="11">
        <v>0.108927</v>
      </c>
      <c r="AG232" s="11">
        <v>0.32584999999999997</v>
      </c>
      <c r="AH232" s="11">
        <v>3.3050499999999997E-2</v>
      </c>
      <c r="AI232" s="11">
        <v>0.20947499999999997</v>
      </c>
      <c r="AJ232" s="11">
        <v>0.1862</v>
      </c>
      <c r="AK232" s="11">
        <v>5.3532499999999997E-2</v>
      </c>
      <c r="AL232" s="11">
        <v>11032.349999999999</v>
      </c>
      <c r="AM232" s="11">
        <v>188.99299999999997</v>
      </c>
    </row>
    <row r="233" spans="1:39" s="1" customFormat="1" x14ac:dyDescent="0.2">
      <c r="A233" s="5">
        <v>43878</v>
      </c>
      <c r="B233" s="1" t="s">
        <v>98</v>
      </c>
      <c r="C233" s="1" t="s">
        <v>305</v>
      </c>
      <c r="D233" s="1">
        <v>46.55</v>
      </c>
      <c r="E233" s="1" t="s">
        <v>372</v>
      </c>
      <c r="F233" s="1" t="s">
        <v>408</v>
      </c>
      <c r="G233" s="1" t="s">
        <v>525</v>
      </c>
      <c r="H233" s="2" t="s">
        <v>317</v>
      </c>
      <c r="I233" s="1" t="s">
        <v>537</v>
      </c>
      <c r="J233" s="1" t="s">
        <v>542</v>
      </c>
      <c r="K233" s="1" t="s">
        <v>331</v>
      </c>
      <c r="L233" s="2" t="s">
        <v>559</v>
      </c>
      <c r="M233" s="11">
        <v>606081</v>
      </c>
      <c r="N233" s="11">
        <v>1.22892</v>
      </c>
      <c r="O233" s="11">
        <v>1.4523599999999999</v>
      </c>
      <c r="P233" s="11">
        <v>0.43291499999999994</v>
      </c>
      <c r="Q233" s="11">
        <v>339.815</v>
      </c>
      <c r="R233" s="11">
        <v>55.394499999999994</v>
      </c>
      <c r="S233" s="11">
        <v>5.9611929999999997</v>
      </c>
      <c r="T233" s="11">
        <v>74.014499999999998</v>
      </c>
      <c r="U233" s="11">
        <v>20947.5</v>
      </c>
      <c r="V233" s="11">
        <v>12.5685</v>
      </c>
      <c r="W233" s="11">
        <v>0.37240000000000001</v>
      </c>
      <c r="X233" s="11">
        <v>1489.6</v>
      </c>
      <c r="Y233" s="11">
        <v>0.82858999999999994</v>
      </c>
      <c r="Z233" s="11">
        <v>0.22809499999999999</v>
      </c>
      <c r="AA233" s="11">
        <v>76.80749999999999</v>
      </c>
      <c r="AB233" s="11">
        <v>77.738499999999988</v>
      </c>
      <c r="AC233" s="11">
        <v>0.80065999999999993</v>
      </c>
      <c r="AD233" s="11">
        <v>9.31</v>
      </c>
      <c r="AE233" s="11">
        <v>5.3997999999999999</v>
      </c>
      <c r="AF233" s="11">
        <v>7.2617999999999988E-2</v>
      </c>
      <c r="AG233" s="11">
        <v>0.37240000000000001</v>
      </c>
      <c r="AH233" s="11">
        <v>2.56025E-2</v>
      </c>
      <c r="AI233" s="11">
        <v>0.1862</v>
      </c>
      <c r="AJ233" s="11">
        <v>0.92634499999999997</v>
      </c>
      <c r="AK233" s="11">
        <v>8.61175E-2</v>
      </c>
      <c r="AL233" s="11">
        <v>39567.5</v>
      </c>
      <c r="AM233" s="11">
        <v>167.57999999999998</v>
      </c>
    </row>
    <row r="234" spans="1:39" s="1" customFormat="1" x14ac:dyDescent="0.2">
      <c r="A234" s="5">
        <v>43878</v>
      </c>
      <c r="B234" s="1" t="s">
        <v>99</v>
      </c>
      <c r="C234" s="1" t="s">
        <v>305</v>
      </c>
      <c r="D234" s="1">
        <v>46.55</v>
      </c>
      <c r="E234" s="1" t="s">
        <v>372</v>
      </c>
      <c r="F234" s="1" t="s">
        <v>408</v>
      </c>
      <c r="G234" s="1" t="s">
        <v>525</v>
      </c>
      <c r="H234" s="2" t="s">
        <v>317</v>
      </c>
      <c r="I234" s="1" t="s">
        <v>537</v>
      </c>
      <c r="J234" s="1" t="s">
        <v>543</v>
      </c>
      <c r="K234" s="1" t="s">
        <v>331</v>
      </c>
      <c r="L234" s="2" t="s">
        <v>559</v>
      </c>
      <c r="M234" s="11">
        <v>627494</v>
      </c>
      <c r="N234" s="11">
        <v>1.7223499999999998</v>
      </c>
      <c r="O234" s="11">
        <v>1.2196100000000001</v>
      </c>
      <c r="P234" s="11">
        <v>1.7688999999999999</v>
      </c>
      <c r="Q234" s="11">
        <v>293.26499999999999</v>
      </c>
      <c r="R234" s="11">
        <v>167.57999999999998</v>
      </c>
      <c r="S234" s="11">
        <v>28.860999999999997</v>
      </c>
      <c r="T234" s="11">
        <v>167.57999999999998</v>
      </c>
      <c r="U234" s="11">
        <v>15733.9</v>
      </c>
      <c r="V234" s="11">
        <v>6.3308</v>
      </c>
      <c r="W234" s="11">
        <v>1.6106416374999998E-2</v>
      </c>
      <c r="X234" s="11">
        <v>1489.6</v>
      </c>
      <c r="Y234" s="11">
        <v>0.37066601249999998</v>
      </c>
      <c r="Z234" s="11">
        <v>0.11171999999999999</v>
      </c>
      <c r="AA234" s="11">
        <v>10.1479</v>
      </c>
      <c r="AB234" s="11">
        <v>59.583999999999996</v>
      </c>
      <c r="AC234" s="11">
        <v>0.1862</v>
      </c>
      <c r="AD234" s="11">
        <v>0.70755999999999997</v>
      </c>
      <c r="AE234" s="11">
        <v>6.982499999999999</v>
      </c>
      <c r="AF234" s="11">
        <v>2.4117554999999995E-2</v>
      </c>
      <c r="AG234" s="11">
        <v>0.12568499999999999</v>
      </c>
      <c r="AH234" s="11">
        <v>7.9135000000000004E-3</v>
      </c>
      <c r="AI234" s="11">
        <v>6.0980499999999993E-2</v>
      </c>
      <c r="AJ234" s="11">
        <v>0.93099999999999994</v>
      </c>
      <c r="AK234" s="11">
        <v>3.529421E-3</v>
      </c>
      <c r="AL234" s="11">
        <v>7913.4999999999991</v>
      </c>
      <c r="AM234" s="11">
        <v>9.7754999999999992</v>
      </c>
    </row>
    <row r="235" spans="1:39" s="1" customFormat="1" x14ac:dyDescent="0.2">
      <c r="A235" s="5">
        <v>43878</v>
      </c>
      <c r="B235" s="1" t="s">
        <v>97</v>
      </c>
      <c r="C235" s="1" t="s">
        <v>305</v>
      </c>
      <c r="D235" s="1">
        <v>46.55</v>
      </c>
      <c r="E235" s="1" t="s">
        <v>372</v>
      </c>
      <c r="F235" s="1" t="s">
        <v>408</v>
      </c>
      <c r="G235" s="1" t="s">
        <v>525</v>
      </c>
      <c r="H235" s="2" t="s">
        <v>317</v>
      </c>
      <c r="I235" s="1" t="s">
        <v>537</v>
      </c>
      <c r="J235" s="1" t="s">
        <v>543</v>
      </c>
      <c r="K235" s="1" t="s">
        <v>331</v>
      </c>
      <c r="L235" s="2" t="s">
        <v>559</v>
      </c>
      <c r="M235" s="11">
        <v>635407.5</v>
      </c>
      <c r="N235" s="11">
        <v>2.6067999999999998</v>
      </c>
      <c r="O235" s="11">
        <v>1.3871899999999999</v>
      </c>
      <c r="P235" s="11">
        <v>0.74480000000000002</v>
      </c>
      <c r="Q235" s="11">
        <v>52.601499999999994</v>
      </c>
      <c r="R235" s="11">
        <v>117.77149999999999</v>
      </c>
      <c r="S235" s="11">
        <v>38.170999999999992</v>
      </c>
      <c r="T235" s="11">
        <v>74.48</v>
      </c>
      <c r="U235" s="11">
        <v>744.8</v>
      </c>
      <c r="V235" s="11">
        <v>4.3634806249999998E-2</v>
      </c>
      <c r="W235" s="11">
        <v>3.7705499999999996E-2</v>
      </c>
      <c r="X235" s="11">
        <v>400.79549999999995</v>
      </c>
      <c r="Y235" s="11">
        <v>0.88444999999999996</v>
      </c>
      <c r="Z235" s="11">
        <v>2.3693949999999998E-2</v>
      </c>
      <c r="AA235" s="11">
        <v>94.961999999999989</v>
      </c>
      <c r="AB235" s="11">
        <v>4.7480999999999991</v>
      </c>
      <c r="AC235" s="11">
        <v>8.3789999999999989E-2</v>
      </c>
      <c r="AD235" s="11">
        <v>1.5827</v>
      </c>
      <c r="AE235" s="11">
        <v>6.5170000000000003</v>
      </c>
      <c r="AF235" s="11">
        <v>2.4117554999999995E-2</v>
      </c>
      <c r="AG235" s="11">
        <v>0.13033999999999998</v>
      </c>
      <c r="AH235" s="11">
        <v>3.3981499999999998E-2</v>
      </c>
      <c r="AI235" s="11">
        <v>9.3100000000000002E-2</v>
      </c>
      <c r="AJ235" s="11">
        <v>0.23274999999999998</v>
      </c>
      <c r="AK235" s="11">
        <v>0.10706499999999999</v>
      </c>
      <c r="AL235" s="11">
        <v>88910.5</v>
      </c>
      <c r="AM235" s="11">
        <v>190.85499999999996</v>
      </c>
    </row>
    <row r="236" spans="1:39" s="1" customFormat="1" x14ac:dyDescent="0.2">
      <c r="A236" s="5">
        <v>43878</v>
      </c>
      <c r="B236" s="1" t="s">
        <v>72</v>
      </c>
      <c r="C236" s="1" t="s">
        <v>305</v>
      </c>
      <c r="D236" s="1">
        <v>46.55</v>
      </c>
      <c r="E236" s="1" t="s">
        <v>373</v>
      </c>
      <c r="F236" s="1" t="s">
        <v>408</v>
      </c>
      <c r="G236" s="1" t="s">
        <v>525</v>
      </c>
      <c r="H236" s="2" t="s">
        <v>319</v>
      </c>
      <c r="I236" s="1" t="s">
        <v>539</v>
      </c>
      <c r="J236" s="1" t="s">
        <v>542</v>
      </c>
      <c r="L236" s="2"/>
      <c r="M236" s="11">
        <v>568841</v>
      </c>
      <c r="N236" s="11">
        <v>2.6999</v>
      </c>
      <c r="O236" s="11">
        <v>1.1125449999999999</v>
      </c>
      <c r="P236" s="11">
        <v>0.14343684249999999</v>
      </c>
      <c r="Q236" s="11">
        <v>24.671499999999998</v>
      </c>
      <c r="R236" s="11">
        <v>101.94449999999999</v>
      </c>
      <c r="S236" s="11">
        <v>297.92</v>
      </c>
      <c r="T236" s="11">
        <v>456.19</v>
      </c>
      <c r="U236" s="11">
        <v>260.67999999999995</v>
      </c>
      <c r="V236" s="11">
        <v>8.7048499999999987E-2</v>
      </c>
      <c r="W236" s="11">
        <v>3.9101999999999998E-2</v>
      </c>
      <c r="X236" s="11">
        <v>186.2</v>
      </c>
      <c r="Y236" s="11">
        <v>3.4446999999999997</v>
      </c>
      <c r="Z236" s="11">
        <v>0.36308999999999997</v>
      </c>
      <c r="AA236" s="11">
        <v>9.1703499999999991</v>
      </c>
      <c r="AB236" s="11">
        <v>1.0706499999999999</v>
      </c>
      <c r="AC236" s="11">
        <v>7.9134999999999997E-2</v>
      </c>
      <c r="AD236" s="11">
        <v>11.171999999999999</v>
      </c>
      <c r="AE236" s="11">
        <v>0.60980500000000004</v>
      </c>
      <c r="AF236" s="11">
        <v>0.15826999999999999</v>
      </c>
      <c r="AG236" s="11">
        <v>2.7285282499999997E-2</v>
      </c>
      <c r="AH236" s="11">
        <v>5.670371875E-3</v>
      </c>
      <c r="AI236" s="11">
        <v>8.9762365E-3</v>
      </c>
      <c r="AJ236" s="11">
        <v>0.32119499999999995</v>
      </c>
      <c r="AK236" s="11">
        <v>3.529421E-3</v>
      </c>
      <c r="AL236" s="11">
        <v>3677.45</v>
      </c>
      <c r="AM236" s="11">
        <v>27.929999999999996</v>
      </c>
    </row>
    <row r="237" spans="1:39" s="1" customFormat="1" x14ac:dyDescent="0.2">
      <c r="A237" s="5">
        <v>43878</v>
      </c>
      <c r="B237" s="1" t="s">
        <v>73</v>
      </c>
      <c r="C237" s="1" t="s">
        <v>305</v>
      </c>
      <c r="D237" s="1">
        <v>46.55</v>
      </c>
      <c r="E237" s="1" t="s">
        <v>373</v>
      </c>
      <c r="F237" s="1" t="s">
        <v>408</v>
      </c>
      <c r="G237" s="1" t="s">
        <v>525</v>
      </c>
      <c r="H237" s="2" t="s">
        <v>319</v>
      </c>
      <c r="I237" s="1" t="s">
        <v>539</v>
      </c>
      <c r="J237" s="1" t="s">
        <v>542</v>
      </c>
      <c r="K237" s="1" t="s">
        <v>315</v>
      </c>
      <c r="L237" s="2"/>
      <c r="M237" s="11">
        <v>588857.5</v>
      </c>
      <c r="N237" s="11">
        <v>1.8107949999999997</v>
      </c>
      <c r="O237" s="11">
        <v>1.0706499999999999</v>
      </c>
      <c r="P237" s="11">
        <v>0.14343684249999999</v>
      </c>
      <c r="Q237" s="11">
        <v>20.481999999999999</v>
      </c>
      <c r="R237" s="11">
        <v>167.11449999999999</v>
      </c>
      <c r="S237" s="11">
        <v>275.1105</v>
      </c>
      <c r="T237" s="11">
        <v>8285.9</v>
      </c>
      <c r="U237" s="11">
        <v>139.64999999999998</v>
      </c>
      <c r="V237" s="11">
        <v>0.33981499999999998</v>
      </c>
      <c r="W237" s="11">
        <v>8.3789999999999989E-2</v>
      </c>
      <c r="X237" s="11">
        <v>168.511</v>
      </c>
      <c r="Y237" s="11">
        <v>3.2398799999999994</v>
      </c>
      <c r="Z237" s="11">
        <v>0.74945499999999998</v>
      </c>
      <c r="AA237" s="11">
        <v>50.274000000000001</v>
      </c>
      <c r="AB237" s="11">
        <v>0.97755000000000003</v>
      </c>
      <c r="AC237" s="11">
        <v>0.15826999999999999</v>
      </c>
      <c r="AD237" s="11">
        <v>2.5136999999999996</v>
      </c>
      <c r="AE237" s="11">
        <v>1.37788</v>
      </c>
      <c r="AF237" s="11">
        <v>0.17688999999999999</v>
      </c>
      <c r="AG237" s="11">
        <v>2.7285282499999997E-2</v>
      </c>
      <c r="AH237" s="11">
        <v>5.670371875E-3</v>
      </c>
      <c r="AI237" s="11">
        <v>8.9762365E-3</v>
      </c>
      <c r="AJ237" s="11">
        <v>0.14192978625</v>
      </c>
      <c r="AK237" s="11">
        <v>2.4205999999999995E-2</v>
      </c>
      <c r="AL237" s="11">
        <v>6470.45</v>
      </c>
      <c r="AM237" s="11">
        <v>58.1875</v>
      </c>
    </row>
    <row r="238" spans="1:39" s="1" customFormat="1" x14ac:dyDescent="0.2">
      <c r="A238" s="5">
        <v>43878</v>
      </c>
      <c r="B238" s="1" t="s">
        <v>74</v>
      </c>
      <c r="C238" s="1" t="s">
        <v>305</v>
      </c>
      <c r="D238" s="1">
        <v>46.55</v>
      </c>
      <c r="E238" s="1" t="s">
        <v>373</v>
      </c>
      <c r="F238" s="1" t="s">
        <v>408</v>
      </c>
      <c r="G238" s="1" t="s">
        <v>525</v>
      </c>
      <c r="H238" s="2" t="s">
        <v>317</v>
      </c>
      <c r="I238" s="1" t="s">
        <v>537</v>
      </c>
      <c r="J238" s="1" t="s">
        <v>543</v>
      </c>
      <c r="K238" s="1" t="s">
        <v>332</v>
      </c>
      <c r="L238" s="2" t="s">
        <v>559</v>
      </c>
      <c r="M238" s="11">
        <v>569306.5</v>
      </c>
      <c r="N238" s="11">
        <v>1.4383949999999999</v>
      </c>
      <c r="O238" s="11">
        <v>1.5708297499999999E-2</v>
      </c>
      <c r="P238" s="11">
        <v>0.69824999999999993</v>
      </c>
      <c r="Q238" s="11">
        <v>36.774499999999996</v>
      </c>
      <c r="R238" s="11">
        <v>167.57999999999998</v>
      </c>
      <c r="S238" s="11">
        <v>83.789999999999992</v>
      </c>
      <c r="T238" s="11">
        <v>69.824999999999989</v>
      </c>
      <c r="U238" s="11">
        <v>3444.7</v>
      </c>
      <c r="V238" s="11">
        <v>0.14896000000000001</v>
      </c>
      <c r="W238" s="11">
        <v>0.11637499999999999</v>
      </c>
      <c r="X238" s="11">
        <v>479.46500000000003</v>
      </c>
      <c r="Y238" s="11">
        <v>2.7464499999999998</v>
      </c>
      <c r="Z238" s="11">
        <v>0.153615</v>
      </c>
      <c r="AA238" s="11">
        <v>27.464499999999997</v>
      </c>
      <c r="AB238" s="11">
        <v>11.637499999999999</v>
      </c>
      <c r="AC238" s="11">
        <v>0.65169999999999995</v>
      </c>
      <c r="AD238" s="11">
        <v>0.29792000000000002</v>
      </c>
      <c r="AE238" s="11">
        <v>2.2379028874999998E-2</v>
      </c>
      <c r="AF238" s="11">
        <v>2.4117554999999995E-2</v>
      </c>
      <c r="AG238" s="11">
        <v>2.7285282499999997E-2</v>
      </c>
      <c r="AH238" s="11">
        <v>0.237405</v>
      </c>
      <c r="AI238" s="11">
        <v>8.9762365E-3</v>
      </c>
      <c r="AJ238" s="11">
        <v>0.293265</v>
      </c>
      <c r="AK238" s="11">
        <v>3.529421E-3</v>
      </c>
      <c r="AL238" s="11">
        <v>6517</v>
      </c>
      <c r="AM238" s="11">
        <v>79.134999999999991</v>
      </c>
    </row>
    <row r="239" spans="1:39" s="1" customFormat="1" x14ac:dyDescent="0.2">
      <c r="A239" s="5">
        <v>43878</v>
      </c>
      <c r="B239" s="1" t="s">
        <v>75</v>
      </c>
      <c r="C239" s="1" t="s">
        <v>305</v>
      </c>
      <c r="D239" s="1">
        <v>46.55</v>
      </c>
      <c r="E239" s="1" t="s">
        <v>373</v>
      </c>
      <c r="F239" s="1" t="s">
        <v>408</v>
      </c>
      <c r="G239" s="1" t="s">
        <v>525</v>
      </c>
      <c r="H239" s="2" t="s">
        <v>317</v>
      </c>
      <c r="I239" s="1" t="s">
        <v>537</v>
      </c>
      <c r="J239" s="1" t="s">
        <v>542</v>
      </c>
      <c r="K239" s="1" t="s">
        <v>332</v>
      </c>
      <c r="L239" s="2" t="s">
        <v>559</v>
      </c>
      <c r="M239" s="11">
        <v>580478.5</v>
      </c>
      <c r="N239" s="11">
        <v>2.1645749999999997</v>
      </c>
      <c r="O239" s="11">
        <v>1.1497849999999998</v>
      </c>
      <c r="P239" s="11">
        <v>1.1172</v>
      </c>
      <c r="Q239" s="11">
        <v>172.23499999999999</v>
      </c>
      <c r="R239" s="11">
        <v>140.58099999999999</v>
      </c>
      <c r="S239" s="11">
        <v>99.151499999999984</v>
      </c>
      <c r="T239" s="11">
        <v>134.99499999999998</v>
      </c>
      <c r="U239" s="11">
        <v>11637.5</v>
      </c>
      <c r="V239" s="11">
        <v>4.3634806249999998E-2</v>
      </c>
      <c r="W239" s="11">
        <v>8.0531499999999992E-2</v>
      </c>
      <c r="X239" s="11">
        <v>1815.4499999999998</v>
      </c>
      <c r="Y239" s="11">
        <v>1.9178599999999999</v>
      </c>
      <c r="Z239" s="11">
        <v>2.3693949999999998E-2</v>
      </c>
      <c r="AA239" s="11">
        <v>5.8187499999999996</v>
      </c>
      <c r="AB239" s="11">
        <v>34.912499999999994</v>
      </c>
      <c r="AC239" s="11">
        <v>0.1862</v>
      </c>
      <c r="AD239" s="11">
        <v>0.395675</v>
      </c>
      <c r="AE239" s="11">
        <v>1.1544399999999999</v>
      </c>
      <c r="AF239" s="11">
        <v>2.4117554999999995E-2</v>
      </c>
      <c r="AG239" s="11">
        <v>0.25136999999999998</v>
      </c>
      <c r="AH239" s="11">
        <v>2.5137E-2</v>
      </c>
      <c r="AI239" s="11">
        <v>0.29792000000000002</v>
      </c>
      <c r="AJ239" s="11">
        <v>0.97755000000000003</v>
      </c>
      <c r="AK239" s="11">
        <v>3.5843499999999993E-2</v>
      </c>
      <c r="AL239" s="11">
        <v>1489.6</v>
      </c>
      <c r="AM239" s="11">
        <v>26.998999999999995</v>
      </c>
    </row>
    <row r="240" spans="1:39" s="1" customFormat="1" x14ac:dyDescent="0.2">
      <c r="A240" s="5">
        <v>43878</v>
      </c>
      <c r="B240" s="1" t="s">
        <v>76</v>
      </c>
      <c r="C240" s="1" t="s">
        <v>305</v>
      </c>
      <c r="D240" s="1">
        <v>46.55</v>
      </c>
      <c r="E240" s="1" t="s">
        <v>373</v>
      </c>
      <c r="F240" s="1" t="s">
        <v>408</v>
      </c>
      <c r="G240" s="1" t="s">
        <v>525</v>
      </c>
      <c r="H240" s="2" t="s">
        <v>317</v>
      </c>
      <c r="I240" s="1" t="s">
        <v>538</v>
      </c>
      <c r="J240" s="1" t="s">
        <v>542</v>
      </c>
      <c r="K240" s="1" t="s">
        <v>332</v>
      </c>
      <c r="L240" s="2"/>
      <c r="M240" s="11">
        <v>573496</v>
      </c>
      <c r="N240" s="11">
        <v>1.9830299999999998</v>
      </c>
      <c r="O240" s="11">
        <v>1.2894349999999999</v>
      </c>
      <c r="P240" s="11">
        <v>3.4912499999999995</v>
      </c>
      <c r="Q240" s="11">
        <v>674.97499999999991</v>
      </c>
      <c r="R240" s="11">
        <v>1280.125</v>
      </c>
      <c r="S240" s="11">
        <v>139.64999999999998</v>
      </c>
      <c r="T240" s="11">
        <v>87.513999999999996</v>
      </c>
      <c r="U240" s="11">
        <v>39102</v>
      </c>
      <c r="V240" s="11">
        <v>0.21878500000000001</v>
      </c>
      <c r="W240" s="11">
        <v>0.190855</v>
      </c>
      <c r="X240" s="11">
        <v>1377.8799999999999</v>
      </c>
      <c r="Y240" s="11">
        <v>1.9551000000000001</v>
      </c>
      <c r="Z240" s="11">
        <v>5.1205000000000001E-2</v>
      </c>
      <c r="AA240" s="11">
        <v>26.533499999999997</v>
      </c>
      <c r="AB240" s="11">
        <v>115.90950000000001</v>
      </c>
      <c r="AC240" s="11">
        <v>1.3097657124999999E-2</v>
      </c>
      <c r="AD240" s="11">
        <v>0.88444999999999996</v>
      </c>
      <c r="AE240" s="11">
        <v>1.7409700000000001</v>
      </c>
      <c r="AF240" s="11">
        <v>0.22809499999999999</v>
      </c>
      <c r="AG240" s="11">
        <v>2.56025E-2</v>
      </c>
      <c r="AH240" s="11">
        <v>4.2825999999999996E-2</v>
      </c>
      <c r="AI240" s="11">
        <v>0.18154499999999998</v>
      </c>
      <c r="AJ240" s="11">
        <v>1.34995</v>
      </c>
      <c r="AK240" s="11">
        <v>0.16292499999999999</v>
      </c>
      <c r="AL240" s="11">
        <v>3770.5499999999997</v>
      </c>
      <c r="AM240" s="11">
        <v>65.635499999999993</v>
      </c>
    </row>
    <row r="241" spans="1:39" s="1" customFormat="1" x14ac:dyDescent="0.2">
      <c r="A241" s="5">
        <v>43878</v>
      </c>
      <c r="B241" s="1" t="s">
        <v>77</v>
      </c>
      <c r="C241" s="1" t="s">
        <v>305</v>
      </c>
      <c r="D241" s="1">
        <v>46.55</v>
      </c>
      <c r="E241" s="1" t="s">
        <v>373</v>
      </c>
      <c r="F241" s="1" t="s">
        <v>408</v>
      </c>
      <c r="G241" s="1" t="s">
        <v>525</v>
      </c>
      <c r="H241" s="2" t="s">
        <v>317</v>
      </c>
      <c r="I241" s="1" t="s">
        <v>537</v>
      </c>
      <c r="J241" s="1" t="s">
        <v>542</v>
      </c>
      <c r="K241" s="1" t="s">
        <v>332</v>
      </c>
      <c r="L241" s="2"/>
      <c r="M241" s="11">
        <v>568375.5</v>
      </c>
      <c r="N241" s="11">
        <v>2.0481999999999996</v>
      </c>
      <c r="O241" s="11">
        <v>1.0520299999999998</v>
      </c>
      <c r="P241" s="11">
        <v>0.35377999999999998</v>
      </c>
      <c r="Q241" s="11">
        <v>1303.3999999999999</v>
      </c>
      <c r="R241" s="11">
        <v>693.59500000000003</v>
      </c>
      <c r="S241" s="11">
        <v>59.583999999999996</v>
      </c>
      <c r="T241" s="11">
        <v>111.71999999999998</v>
      </c>
      <c r="U241" s="11">
        <v>12103</v>
      </c>
      <c r="V241" s="11">
        <v>0.45618999999999998</v>
      </c>
      <c r="W241" s="11">
        <v>5.1205000000000001E-2</v>
      </c>
      <c r="X241" s="11">
        <v>777.38499999999988</v>
      </c>
      <c r="Y241" s="11">
        <v>0.88444999999999996</v>
      </c>
      <c r="Z241" s="11">
        <v>0.75876499999999991</v>
      </c>
      <c r="AA241" s="11">
        <v>29.791999999999998</v>
      </c>
      <c r="AB241" s="11">
        <v>40.032999999999994</v>
      </c>
      <c r="AC241" s="11">
        <v>1.3097657124999999E-2</v>
      </c>
      <c r="AD241" s="11">
        <v>2.6067999999999998</v>
      </c>
      <c r="AE241" s="11">
        <v>4.0498499999999993</v>
      </c>
      <c r="AF241" s="11">
        <v>0.36774499999999999</v>
      </c>
      <c r="AG241" s="11">
        <v>2.7285282499999997E-2</v>
      </c>
      <c r="AH241" s="11">
        <v>5.670371875E-3</v>
      </c>
      <c r="AI241" s="11">
        <v>3.6308999999999994E-2</v>
      </c>
      <c r="AJ241" s="11">
        <v>0.47015499999999993</v>
      </c>
      <c r="AK241" s="11">
        <v>2.8395499999999997E-2</v>
      </c>
      <c r="AL241" s="11">
        <v>13965</v>
      </c>
      <c r="AM241" s="11">
        <v>62.842500000000001</v>
      </c>
    </row>
    <row r="242" spans="1:39" s="1" customFormat="1" x14ac:dyDescent="0.2">
      <c r="A242" s="5">
        <v>43878</v>
      </c>
      <c r="B242" s="1" t="s">
        <v>78</v>
      </c>
      <c r="C242" s="1" t="s">
        <v>305</v>
      </c>
      <c r="D242" s="1">
        <v>46.55</v>
      </c>
      <c r="E242" s="1" t="s">
        <v>373</v>
      </c>
      <c r="F242" s="1" t="s">
        <v>408</v>
      </c>
      <c r="G242" s="1" t="s">
        <v>525</v>
      </c>
      <c r="H242" s="2" t="s">
        <v>317</v>
      </c>
      <c r="I242" s="1" t="s">
        <v>537</v>
      </c>
      <c r="J242" s="1" t="s">
        <v>543</v>
      </c>
      <c r="K242" s="1" t="s">
        <v>332</v>
      </c>
      <c r="L242" s="2"/>
      <c r="M242" s="11">
        <v>620977</v>
      </c>
      <c r="N242" s="11">
        <v>2.5602499999999999</v>
      </c>
      <c r="O242" s="11">
        <v>1.1358200000000001</v>
      </c>
      <c r="P242" s="11">
        <v>0.14343684249999999</v>
      </c>
      <c r="Q242" s="11">
        <v>265.33499999999998</v>
      </c>
      <c r="R242" s="11">
        <v>474.80999999999995</v>
      </c>
      <c r="S242" s="11">
        <v>488.77499999999998</v>
      </c>
      <c r="T242" s="11">
        <v>302.57499999999999</v>
      </c>
      <c r="U242" s="11">
        <v>60514.999999999993</v>
      </c>
      <c r="V242" s="11">
        <v>4.3634806249999998E-2</v>
      </c>
      <c r="W242" s="11">
        <v>0.14430499999999999</v>
      </c>
      <c r="X242" s="11">
        <v>712.21500000000003</v>
      </c>
      <c r="Y242" s="11">
        <v>5.9118499999999994</v>
      </c>
      <c r="Z242" s="11">
        <v>2.3693949999999998E-2</v>
      </c>
      <c r="AA242" s="11">
        <v>488.77499999999998</v>
      </c>
      <c r="AB242" s="11">
        <v>195.51</v>
      </c>
      <c r="AC242" s="11">
        <v>0.50739499999999993</v>
      </c>
      <c r="AD242" s="11">
        <v>0.60514999999999997</v>
      </c>
      <c r="AE242" s="11">
        <v>4.2825999999999995</v>
      </c>
      <c r="AF242" s="11">
        <v>1.6292500000000001</v>
      </c>
      <c r="AG242" s="11">
        <v>0.1862</v>
      </c>
      <c r="AH242" s="11">
        <v>5.5859999999999993E-2</v>
      </c>
      <c r="AI242" s="11">
        <v>0.1862</v>
      </c>
      <c r="AJ242" s="11">
        <v>1.8619999999999999</v>
      </c>
      <c r="AK242" s="11">
        <v>0.15221849999999998</v>
      </c>
      <c r="AL242" s="11">
        <v>79600.5</v>
      </c>
      <c r="AM242" s="11">
        <v>1168.405</v>
      </c>
    </row>
    <row r="243" spans="1:39" s="1" customFormat="1" x14ac:dyDescent="0.2">
      <c r="A243" s="5">
        <v>43878</v>
      </c>
      <c r="B243" s="1" t="s">
        <v>79</v>
      </c>
      <c r="C243" s="1" t="s">
        <v>305</v>
      </c>
      <c r="D243" s="1">
        <v>46.55</v>
      </c>
      <c r="E243" s="1" t="s">
        <v>373</v>
      </c>
      <c r="F243" s="1" t="s">
        <v>408</v>
      </c>
      <c r="G243" s="1" t="s">
        <v>525</v>
      </c>
      <c r="H243" s="2" t="s">
        <v>317</v>
      </c>
      <c r="I243" s="1" t="s">
        <v>538</v>
      </c>
      <c r="J243" s="1" t="s">
        <v>544</v>
      </c>
      <c r="L243" s="2" t="s">
        <v>559</v>
      </c>
      <c r="M243" s="11">
        <v>594909</v>
      </c>
      <c r="N243" s="11">
        <v>1.5454599999999998</v>
      </c>
      <c r="O243" s="11">
        <v>1.0427199999999999</v>
      </c>
      <c r="P243" s="11">
        <v>0.14343684249999999</v>
      </c>
      <c r="Q243" s="11">
        <v>4.9808499999999993</v>
      </c>
      <c r="R243" s="11">
        <v>293.26499999999999</v>
      </c>
      <c r="S243" s="11">
        <v>121.49549999999999</v>
      </c>
      <c r="T243" s="11">
        <v>339.815</v>
      </c>
      <c r="U243" s="11">
        <v>4236.05</v>
      </c>
      <c r="V243" s="11">
        <v>7.5410999999999992E-2</v>
      </c>
      <c r="W243" s="11">
        <v>1.6106416374999998E-2</v>
      </c>
      <c r="X243" s="11">
        <v>879.79499999999985</v>
      </c>
      <c r="Y243" s="11">
        <v>1.6757999999999997</v>
      </c>
      <c r="Z243" s="11">
        <v>2.3693949999999998E-2</v>
      </c>
      <c r="AA243" s="11">
        <v>0.88444999999999996</v>
      </c>
      <c r="AB243" s="11">
        <v>13.034000000000001</v>
      </c>
      <c r="AC243" s="11">
        <v>0.12568499999999999</v>
      </c>
      <c r="AD243" s="11">
        <v>0.10241</v>
      </c>
      <c r="AE243" s="11">
        <v>7.5410999999999992E-2</v>
      </c>
      <c r="AF243" s="11">
        <v>0.172235</v>
      </c>
      <c r="AG243" s="11">
        <v>0.12568499999999999</v>
      </c>
      <c r="AH243" s="11">
        <v>3.3981499999999998E-2</v>
      </c>
      <c r="AI243" s="11">
        <v>1.8154499999999997E-2</v>
      </c>
      <c r="AJ243" s="11">
        <v>0.47946499999999997</v>
      </c>
      <c r="AK243" s="11">
        <v>3.529421E-3</v>
      </c>
      <c r="AL243" s="11">
        <v>37.24</v>
      </c>
      <c r="AM243" s="11">
        <v>1.6292500000000001</v>
      </c>
    </row>
    <row r="244" spans="1:39" s="1" customFormat="1" x14ac:dyDescent="0.2">
      <c r="A244" s="5">
        <v>43878</v>
      </c>
      <c r="B244" s="1" t="s">
        <v>80</v>
      </c>
      <c r="C244" s="1" t="s">
        <v>305</v>
      </c>
      <c r="D244" s="1">
        <v>46.55</v>
      </c>
      <c r="E244" s="1" t="s">
        <v>373</v>
      </c>
      <c r="F244" s="1" t="s">
        <v>408</v>
      </c>
      <c r="G244" s="1" t="s">
        <v>525</v>
      </c>
      <c r="H244" s="2" t="s">
        <v>317</v>
      </c>
      <c r="I244" s="1" t="s">
        <v>538</v>
      </c>
      <c r="J244" s="1" t="s">
        <v>542</v>
      </c>
      <c r="K244" s="1" t="s">
        <v>333</v>
      </c>
      <c r="L244" s="2" t="s">
        <v>559</v>
      </c>
      <c r="M244" s="11">
        <v>583271.5</v>
      </c>
      <c r="N244" s="11">
        <v>2.3740499999999995</v>
      </c>
      <c r="O244" s="11">
        <v>1.1870249999999998</v>
      </c>
      <c r="P244" s="11">
        <v>0.69824999999999993</v>
      </c>
      <c r="Q244" s="11">
        <v>302.57499999999999</v>
      </c>
      <c r="R244" s="11">
        <v>679.63</v>
      </c>
      <c r="S244" s="11">
        <v>99.617000000000004</v>
      </c>
      <c r="T244" s="11">
        <v>651.69999999999993</v>
      </c>
      <c r="U244" s="11">
        <v>9728.9499999999989</v>
      </c>
      <c r="V244" s="11">
        <v>0.22343999999999997</v>
      </c>
      <c r="W244" s="11">
        <v>1.6106416374999998E-2</v>
      </c>
      <c r="X244" s="11">
        <v>1782.8649999999998</v>
      </c>
      <c r="Y244" s="11">
        <v>2.5602499999999999</v>
      </c>
      <c r="Z244" s="11">
        <v>0.29792000000000002</v>
      </c>
      <c r="AA244" s="11">
        <v>17.223499999999998</v>
      </c>
      <c r="AB244" s="11">
        <v>26.998999999999995</v>
      </c>
      <c r="AC244" s="11">
        <v>0.19550999999999999</v>
      </c>
      <c r="AD244" s="11">
        <v>0.96358499999999991</v>
      </c>
      <c r="AE244" s="11">
        <v>1.2615049999999999</v>
      </c>
      <c r="AF244" s="11">
        <v>0.20482</v>
      </c>
      <c r="AG244" s="11">
        <v>0.51204999999999989</v>
      </c>
      <c r="AH244" s="11">
        <v>7.9134999999999997E-2</v>
      </c>
      <c r="AI244" s="11">
        <v>0.25602499999999995</v>
      </c>
      <c r="AJ244" s="11">
        <v>0.32119499999999995</v>
      </c>
      <c r="AK244" s="11">
        <v>3.7705499999999996E-2</v>
      </c>
      <c r="AL244" s="11">
        <v>2606.7999999999997</v>
      </c>
      <c r="AM244" s="11">
        <v>24.206</v>
      </c>
    </row>
    <row r="245" spans="1:39" s="1" customFormat="1" x14ac:dyDescent="0.2">
      <c r="A245" s="5">
        <v>43878</v>
      </c>
      <c r="B245" s="1" t="s">
        <v>81</v>
      </c>
      <c r="C245" s="1" t="s">
        <v>305</v>
      </c>
      <c r="D245" s="1">
        <v>46.55</v>
      </c>
      <c r="E245" s="1" t="s">
        <v>373</v>
      </c>
      <c r="F245" s="1" t="s">
        <v>408</v>
      </c>
      <c r="G245" s="1" t="s">
        <v>525</v>
      </c>
      <c r="H245" s="2" t="s">
        <v>317</v>
      </c>
      <c r="I245" s="1" t="s">
        <v>537</v>
      </c>
      <c r="J245" s="1" t="s">
        <v>544</v>
      </c>
      <c r="L245" s="2" t="s">
        <v>559</v>
      </c>
      <c r="M245" s="11">
        <v>581409.5</v>
      </c>
      <c r="N245" s="11">
        <v>1.2615049999999999</v>
      </c>
      <c r="O245" s="11">
        <v>1.2056449999999999</v>
      </c>
      <c r="P245" s="11">
        <v>0.79135</v>
      </c>
      <c r="Q245" s="11">
        <v>66.100999999999999</v>
      </c>
      <c r="R245" s="11">
        <v>707.56</v>
      </c>
      <c r="S245" s="11">
        <v>5.9611929999999997</v>
      </c>
      <c r="T245" s="11">
        <v>62.377000000000002</v>
      </c>
      <c r="U245" s="11">
        <v>823.93499999999995</v>
      </c>
      <c r="V245" s="11">
        <v>4.3634806249999998E-2</v>
      </c>
      <c r="W245" s="11">
        <v>6.0514999999999992E-2</v>
      </c>
      <c r="X245" s="11">
        <v>1401.155</v>
      </c>
      <c r="Y245" s="11">
        <v>1.010135</v>
      </c>
      <c r="Z245" s="11">
        <v>0.153615</v>
      </c>
      <c r="AA245" s="11">
        <v>0.69824999999999993</v>
      </c>
      <c r="AB245" s="11">
        <v>2.6999</v>
      </c>
      <c r="AC245" s="11">
        <v>1.4802899999999997E-2</v>
      </c>
      <c r="AD245" s="11">
        <v>0.23274999999999998</v>
      </c>
      <c r="AE245" s="11">
        <v>7.5410999999999992E-2</v>
      </c>
      <c r="AF245" s="11">
        <v>0.12568499999999999</v>
      </c>
      <c r="AG245" s="11">
        <v>0.22809499999999999</v>
      </c>
      <c r="AH245" s="11">
        <v>7.4480000000000005E-2</v>
      </c>
      <c r="AI245" s="11">
        <v>5.4928999999999999E-2</v>
      </c>
      <c r="AJ245" s="11">
        <v>0.29792000000000002</v>
      </c>
      <c r="AK245" s="11">
        <v>9.3100000000000006E-3</v>
      </c>
      <c r="AL245" s="11">
        <v>9.0306999999999995</v>
      </c>
      <c r="AM245" s="11">
        <v>1.20099</v>
      </c>
    </row>
    <row r="246" spans="1:39" s="1" customFormat="1" x14ac:dyDescent="0.2">
      <c r="A246" s="5">
        <v>43878</v>
      </c>
      <c r="B246" s="1" t="s">
        <v>82</v>
      </c>
      <c r="C246" s="1" t="s">
        <v>305</v>
      </c>
      <c r="D246" s="1">
        <v>46.55</v>
      </c>
      <c r="E246" s="1" t="s">
        <v>373</v>
      </c>
      <c r="F246" s="1" t="s">
        <v>408</v>
      </c>
      <c r="G246" s="1" t="s">
        <v>525</v>
      </c>
      <c r="H246" s="2" t="s">
        <v>317</v>
      </c>
      <c r="I246" s="1" t="s">
        <v>538</v>
      </c>
      <c r="J246" s="1" t="s">
        <v>542</v>
      </c>
      <c r="K246" s="1" t="s">
        <v>333</v>
      </c>
      <c r="L246" s="2" t="s">
        <v>565</v>
      </c>
      <c r="M246" s="11">
        <v>587461</v>
      </c>
      <c r="N246" s="11">
        <v>2.0481999999999996</v>
      </c>
      <c r="O246" s="11">
        <v>1.4896</v>
      </c>
      <c r="P246" s="11">
        <v>2.7929999999999997</v>
      </c>
      <c r="Q246" s="11">
        <v>90.772499999999994</v>
      </c>
      <c r="R246" s="11">
        <v>134.52949999999998</v>
      </c>
      <c r="S246" s="11">
        <v>297.92</v>
      </c>
      <c r="T246" s="11">
        <v>139.64999999999998</v>
      </c>
      <c r="U246" s="11">
        <v>2560.25</v>
      </c>
      <c r="V246" s="11">
        <v>0.36308999999999997</v>
      </c>
      <c r="W246" s="11">
        <v>0.65169999999999995</v>
      </c>
      <c r="X246" s="11">
        <v>1740.9699999999998</v>
      </c>
      <c r="Y246" s="11">
        <v>2.6067999999999998</v>
      </c>
      <c r="Z246" s="11">
        <v>1.2568499999999998</v>
      </c>
      <c r="AA246" s="11">
        <v>83.789999999999992</v>
      </c>
      <c r="AB246" s="11">
        <v>9.7754999999999992</v>
      </c>
      <c r="AC246" s="11">
        <v>0.55859999999999999</v>
      </c>
      <c r="AD246" s="11">
        <v>1.7688999999999999</v>
      </c>
      <c r="AE246" s="11">
        <v>0.69824999999999993</v>
      </c>
      <c r="AF246" s="11">
        <v>0.47015499999999993</v>
      </c>
      <c r="AG246" s="11">
        <v>0.55859999999999999</v>
      </c>
      <c r="AH246" s="11">
        <v>0.12102999999999998</v>
      </c>
      <c r="AI246" s="11">
        <v>0.22809499999999999</v>
      </c>
      <c r="AJ246" s="11">
        <v>0.93099999999999994</v>
      </c>
      <c r="AK246" s="11">
        <v>0.24205999999999997</v>
      </c>
      <c r="AL246" s="11">
        <v>16758</v>
      </c>
      <c r="AM246" s="11">
        <v>186.2</v>
      </c>
    </row>
    <row r="247" spans="1:39" s="1" customFormat="1" x14ac:dyDescent="0.2">
      <c r="A247" s="5">
        <v>43878</v>
      </c>
      <c r="B247" s="1" t="s">
        <v>83</v>
      </c>
      <c r="C247" s="1" t="s">
        <v>305</v>
      </c>
      <c r="D247" s="1">
        <v>46.55</v>
      </c>
      <c r="E247" s="1" t="s">
        <v>373</v>
      </c>
      <c r="F247" s="1" t="s">
        <v>408</v>
      </c>
      <c r="G247" s="1" t="s">
        <v>525</v>
      </c>
      <c r="H247" s="2" t="s">
        <v>317</v>
      </c>
      <c r="I247" s="1" t="s">
        <v>538</v>
      </c>
      <c r="J247" s="1" t="s">
        <v>542</v>
      </c>
      <c r="K247" s="1" t="s">
        <v>333</v>
      </c>
      <c r="L247" s="2" t="s">
        <v>565</v>
      </c>
      <c r="M247" s="11">
        <v>562324</v>
      </c>
      <c r="N247" s="11">
        <v>1.4011549999999999</v>
      </c>
      <c r="O247" s="11">
        <v>1.1916800000000001</v>
      </c>
      <c r="P247" s="11">
        <v>2.0016499999999997</v>
      </c>
      <c r="Q247" s="11">
        <v>49.342999999999996</v>
      </c>
      <c r="R247" s="11">
        <v>903.06999999999982</v>
      </c>
      <c r="S247" s="11">
        <v>115.90950000000001</v>
      </c>
      <c r="T247" s="11">
        <v>1089.2699999999998</v>
      </c>
      <c r="U247" s="11">
        <v>130.33999999999997</v>
      </c>
      <c r="V247" s="11">
        <v>0.30723</v>
      </c>
      <c r="W247" s="11">
        <v>0.26998999999999995</v>
      </c>
      <c r="X247" s="11">
        <v>30257.499999999996</v>
      </c>
      <c r="Y247" s="11">
        <v>1.34995</v>
      </c>
      <c r="Z247" s="11">
        <v>0.79135</v>
      </c>
      <c r="AA247" s="11">
        <v>78.669499999999999</v>
      </c>
      <c r="AB247" s="11">
        <v>0.97755000000000003</v>
      </c>
      <c r="AC247" s="11">
        <v>0.172235</v>
      </c>
      <c r="AD247" s="11">
        <v>0.74014500000000005</v>
      </c>
      <c r="AE247" s="11">
        <v>8.6117499999999989</v>
      </c>
      <c r="AF247" s="11">
        <v>0.91703499999999993</v>
      </c>
      <c r="AG247" s="11">
        <v>2.7285282499999997E-2</v>
      </c>
      <c r="AH247" s="11">
        <v>0.11637499999999999</v>
      </c>
      <c r="AI247" s="11">
        <v>1.90855</v>
      </c>
      <c r="AJ247" s="11">
        <v>0.38636499999999996</v>
      </c>
      <c r="AK247" s="11">
        <v>3.1654000000000002E-2</v>
      </c>
      <c r="AL247" s="11">
        <v>5213.5999999999995</v>
      </c>
      <c r="AM247" s="11">
        <v>101.01349999999999</v>
      </c>
    </row>
    <row r="248" spans="1:39" s="1" customFormat="1" x14ac:dyDescent="0.2">
      <c r="A248" s="5">
        <v>43878</v>
      </c>
      <c r="B248" s="1" t="s">
        <v>84</v>
      </c>
      <c r="C248" s="1" t="s">
        <v>305</v>
      </c>
      <c r="D248" s="1">
        <v>46.55</v>
      </c>
      <c r="E248" s="1" t="s">
        <v>373</v>
      </c>
      <c r="F248" s="1" t="s">
        <v>408</v>
      </c>
      <c r="G248" s="1" t="s">
        <v>525</v>
      </c>
      <c r="H248" s="2" t="s">
        <v>317</v>
      </c>
      <c r="I248" s="1" t="s">
        <v>538</v>
      </c>
      <c r="J248" s="1" t="s">
        <v>543</v>
      </c>
      <c r="K248" s="1" t="s">
        <v>333</v>
      </c>
      <c r="L248" s="2" t="s">
        <v>559</v>
      </c>
      <c r="M248" s="11">
        <v>605615.5</v>
      </c>
      <c r="N248" s="11">
        <v>2.5602499999999999</v>
      </c>
      <c r="O248" s="11">
        <v>1.065995</v>
      </c>
      <c r="P248" s="11">
        <v>2.4205999999999999</v>
      </c>
      <c r="Q248" s="11">
        <v>99.151499999999984</v>
      </c>
      <c r="R248" s="11">
        <v>180.14849999999998</v>
      </c>
      <c r="S248" s="11">
        <v>64.23899999999999</v>
      </c>
      <c r="T248" s="11">
        <v>1024.0999999999999</v>
      </c>
      <c r="U248" s="11">
        <v>157.339</v>
      </c>
      <c r="V248" s="11">
        <v>0.74945499999999998</v>
      </c>
      <c r="W248" s="11">
        <v>0.153615</v>
      </c>
      <c r="X248" s="11">
        <v>2318.1899999999996</v>
      </c>
      <c r="Y248" s="11">
        <v>3.1188500000000001</v>
      </c>
      <c r="Z248" s="11">
        <v>0.85186499999999998</v>
      </c>
      <c r="AA248" s="11">
        <v>125.685</v>
      </c>
      <c r="AB248" s="11">
        <v>1.06134</v>
      </c>
      <c r="AC248" s="11">
        <v>0.29792000000000002</v>
      </c>
      <c r="AD248" s="11">
        <v>3.2585000000000002</v>
      </c>
      <c r="AE248" s="11">
        <v>0.84255500000000005</v>
      </c>
      <c r="AF248" s="11">
        <v>0.53532499999999994</v>
      </c>
      <c r="AG248" s="11">
        <v>0.40964</v>
      </c>
      <c r="AH248" s="11">
        <v>5.670371875E-3</v>
      </c>
      <c r="AI248" s="11">
        <v>0.153615</v>
      </c>
      <c r="AJ248" s="11">
        <v>0.14192978625</v>
      </c>
      <c r="AK248" s="11">
        <v>0.11171999999999999</v>
      </c>
      <c r="AL248" s="11">
        <v>14430.5</v>
      </c>
      <c r="AM248" s="11">
        <v>260.67999999999995</v>
      </c>
    </row>
    <row r="249" spans="1:39" s="1" customFormat="1" x14ac:dyDescent="0.2">
      <c r="A249" s="5">
        <v>43878</v>
      </c>
      <c r="B249" s="1" t="s">
        <v>85</v>
      </c>
      <c r="C249" s="1" t="s">
        <v>305</v>
      </c>
      <c r="D249" s="1">
        <v>46.55</v>
      </c>
      <c r="E249" s="1" t="s">
        <v>373</v>
      </c>
      <c r="F249" s="1" t="s">
        <v>408</v>
      </c>
      <c r="G249" s="1" t="s">
        <v>525</v>
      </c>
      <c r="H249" s="2" t="s">
        <v>317</v>
      </c>
      <c r="I249" s="1" t="s">
        <v>538</v>
      </c>
      <c r="J249" s="1" t="s">
        <v>543</v>
      </c>
      <c r="K249" s="1" t="s">
        <v>333</v>
      </c>
      <c r="L249" s="2" t="s">
        <v>559</v>
      </c>
      <c r="M249" s="11">
        <v>587926.5</v>
      </c>
      <c r="N249" s="11">
        <v>1.661835</v>
      </c>
      <c r="O249" s="11">
        <v>1.2335749999999999</v>
      </c>
      <c r="P249" s="11">
        <v>0.97755000000000003</v>
      </c>
      <c r="Q249" s="11">
        <v>85.186499999999995</v>
      </c>
      <c r="R249" s="11">
        <v>661.94100000000003</v>
      </c>
      <c r="S249" s="11">
        <v>62.842500000000001</v>
      </c>
      <c r="T249" s="11">
        <v>837.9</v>
      </c>
      <c r="U249" s="11">
        <v>17223.5</v>
      </c>
      <c r="V249" s="11">
        <v>4.3634806249999998E-2</v>
      </c>
      <c r="W249" s="11">
        <v>1.6106416374999998E-2</v>
      </c>
      <c r="X249" s="11">
        <v>1289.4349999999999</v>
      </c>
      <c r="Y249" s="11">
        <v>3.5843499999999997</v>
      </c>
      <c r="Z249" s="11">
        <v>0.42360500000000001</v>
      </c>
      <c r="AA249" s="11">
        <v>47.9465</v>
      </c>
      <c r="AB249" s="11">
        <v>56.325499999999998</v>
      </c>
      <c r="AC249" s="11">
        <v>1.3097657124999999E-2</v>
      </c>
      <c r="AD249" s="11">
        <v>1.5361499999999999</v>
      </c>
      <c r="AE249" s="11">
        <v>2.2379028874999998E-2</v>
      </c>
      <c r="AF249" s="11">
        <v>2.4117554999999995E-2</v>
      </c>
      <c r="AG249" s="11">
        <v>2.7285282499999997E-2</v>
      </c>
      <c r="AH249" s="11">
        <v>2.00165E-2</v>
      </c>
      <c r="AI249" s="11">
        <v>8.9762365E-3</v>
      </c>
      <c r="AJ249" s="11">
        <v>0.42825999999999997</v>
      </c>
      <c r="AK249" s="11">
        <v>3.529421E-3</v>
      </c>
      <c r="AL249" s="11">
        <v>4934.2999999999993</v>
      </c>
      <c r="AM249" s="11">
        <v>65.635499999999993</v>
      </c>
    </row>
    <row r="250" spans="1:39" s="1" customFormat="1" x14ac:dyDescent="0.2">
      <c r="A250" s="5">
        <v>43878</v>
      </c>
      <c r="B250" s="1" t="s">
        <v>86</v>
      </c>
      <c r="C250" s="1" t="s">
        <v>305</v>
      </c>
      <c r="D250" s="1">
        <v>46.55</v>
      </c>
      <c r="E250" s="1" t="s">
        <v>373</v>
      </c>
      <c r="F250" s="1" t="s">
        <v>408</v>
      </c>
      <c r="G250" s="1" t="s">
        <v>525</v>
      </c>
      <c r="H250" s="2" t="s">
        <v>317</v>
      </c>
      <c r="I250" s="1" t="s">
        <v>537</v>
      </c>
      <c r="J250" s="1" t="s">
        <v>544</v>
      </c>
      <c r="L250" s="2" t="s">
        <v>559</v>
      </c>
      <c r="M250" s="11">
        <v>600960.5</v>
      </c>
      <c r="N250" s="11">
        <v>2.6067999999999998</v>
      </c>
      <c r="O250" s="11">
        <v>1.4383949999999999</v>
      </c>
      <c r="P250" s="11">
        <v>1.7223499999999998</v>
      </c>
      <c r="Q250" s="11">
        <v>66.100999999999999</v>
      </c>
      <c r="R250" s="11">
        <v>982.20500000000004</v>
      </c>
      <c r="S250" s="11">
        <v>465.5</v>
      </c>
      <c r="T250" s="11">
        <v>8.7230045</v>
      </c>
      <c r="U250" s="11">
        <v>102.41</v>
      </c>
      <c r="V250" s="11">
        <v>1.7223499999999998</v>
      </c>
      <c r="W250" s="11">
        <v>0.12568499999999999</v>
      </c>
      <c r="X250" s="11">
        <v>1312.7099999999998</v>
      </c>
      <c r="Y250" s="11">
        <v>1.9551000000000001</v>
      </c>
      <c r="Z250" s="11">
        <v>0.33050499999999999</v>
      </c>
      <c r="AA250" s="11">
        <v>1.1590949999999998</v>
      </c>
      <c r="AB250" s="11">
        <v>0.30257499999999998</v>
      </c>
      <c r="AC250" s="11">
        <v>1.3097657124999999E-2</v>
      </c>
      <c r="AD250" s="11">
        <v>4.2360499999999996</v>
      </c>
      <c r="AE250" s="11">
        <v>0.53066999999999998</v>
      </c>
      <c r="AF250" s="11">
        <v>0.14430499999999999</v>
      </c>
      <c r="AG250" s="11">
        <v>0.27929999999999999</v>
      </c>
      <c r="AH250" s="11">
        <v>0.21412999999999999</v>
      </c>
      <c r="AI250" s="11">
        <v>0.13499499999999998</v>
      </c>
      <c r="AJ250" s="11">
        <v>0.14192978625</v>
      </c>
      <c r="AK250" s="11">
        <v>3.529421E-3</v>
      </c>
      <c r="AL250" s="11">
        <v>26.533499999999997</v>
      </c>
      <c r="AM250" s="11">
        <v>6.8893999999999993</v>
      </c>
    </row>
    <row r="251" spans="1:39" s="1" customFormat="1" x14ac:dyDescent="0.2">
      <c r="A251" s="5">
        <v>43878</v>
      </c>
      <c r="B251" s="1" t="s">
        <v>294</v>
      </c>
      <c r="C251" s="1" t="s">
        <v>305</v>
      </c>
      <c r="D251" s="1">
        <v>46.55</v>
      </c>
      <c r="E251" s="1" t="s">
        <v>373</v>
      </c>
      <c r="F251" s="1" t="s">
        <v>408</v>
      </c>
      <c r="G251" s="1" t="s">
        <v>525</v>
      </c>
      <c r="H251" s="2" t="s">
        <v>317</v>
      </c>
      <c r="I251" s="1" t="s">
        <v>537</v>
      </c>
      <c r="J251" s="1" t="s">
        <v>544</v>
      </c>
      <c r="L251" s="2" t="s">
        <v>559</v>
      </c>
      <c r="M251" s="11">
        <v>572565</v>
      </c>
      <c r="N251" s="11">
        <v>2.0016499999999997</v>
      </c>
      <c r="O251" s="11">
        <v>1.3964999999999999</v>
      </c>
      <c r="P251" s="11">
        <v>1.4430499999999999</v>
      </c>
      <c r="Q251" s="11">
        <v>21.413</v>
      </c>
      <c r="R251" s="11">
        <v>903.06999999999982</v>
      </c>
      <c r="S251" s="11">
        <v>98.685999999999993</v>
      </c>
      <c r="T251" s="11">
        <v>8.7230045</v>
      </c>
      <c r="U251" s="11">
        <v>651.69999999999993</v>
      </c>
      <c r="V251" s="11">
        <v>4.3634806249999998E-2</v>
      </c>
      <c r="W251" s="11">
        <v>0.41894999999999993</v>
      </c>
      <c r="X251" s="11">
        <v>2322.8449999999998</v>
      </c>
      <c r="Y251" s="11">
        <v>2.1412999999999998</v>
      </c>
      <c r="Z251" s="11">
        <v>0.55859999999999999</v>
      </c>
      <c r="AA251" s="11">
        <v>0.37705499999999997</v>
      </c>
      <c r="AB251" s="11">
        <v>2.1412999999999998</v>
      </c>
      <c r="AC251" s="11">
        <v>0.12568499999999999</v>
      </c>
      <c r="AD251" s="11">
        <v>1.34995</v>
      </c>
      <c r="AE251" s="11">
        <v>2.2379028874999998E-2</v>
      </c>
      <c r="AF251" s="11">
        <v>2.4117554999999995E-2</v>
      </c>
      <c r="AG251" s="11">
        <v>0.69824999999999993</v>
      </c>
      <c r="AH251" s="11">
        <v>5.670371875E-3</v>
      </c>
      <c r="AI251" s="11">
        <v>4.6550000000000001E-2</v>
      </c>
      <c r="AJ251" s="11">
        <v>0.14192978625</v>
      </c>
      <c r="AK251" s="11">
        <v>9.7754999999999995E-3</v>
      </c>
      <c r="AL251" s="11">
        <v>17.223499999999998</v>
      </c>
      <c r="AM251" s="11">
        <v>1.1172</v>
      </c>
    </row>
    <row r="252" spans="1:39" s="1" customFormat="1" x14ac:dyDescent="0.2">
      <c r="A252" s="5">
        <v>43878</v>
      </c>
      <c r="B252" s="1" t="s">
        <v>87</v>
      </c>
      <c r="C252" s="1" t="s">
        <v>305</v>
      </c>
      <c r="D252" s="1">
        <v>46.55</v>
      </c>
      <c r="E252" s="1" t="s">
        <v>374</v>
      </c>
      <c r="F252" s="1" t="s">
        <v>408</v>
      </c>
      <c r="G252" s="1" t="s">
        <v>525</v>
      </c>
      <c r="H252" s="2" t="s">
        <v>319</v>
      </c>
      <c r="I252" s="1" t="s">
        <v>539</v>
      </c>
      <c r="J252" s="1" t="s">
        <v>543</v>
      </c>
      <c r="K252" s="1" t="s">
        <v>334</v>
      </c>
      <c r="L252" s="2" t="s">
        <v>335</v>
      </c>
      <c r="M252" s="11">
        <v>575358</v>
      </c>
      <c r="N252" s="11">
        <v>2.4671499999999997</v>
      </c>
      <c r="O252" s="11">
        <v>1.3173649999999999</v>
      </c>
      <c r="P252" s="11">
        <v>1.4896</v>
      </c>
      <c r="Q252" s="11">
        <v>10.241</v>
      </c>
      <c r="R252" s="11">
        <v>109.85799999999999</v>
      </c>
      <c r="S252" s="11">
        <v>432.91500000000002</v>
      </c>
      <c r="T252" s="11">
        <v>125.685</v>
      </c>
      <c r="U252" s="11">
        <v>125.685</v>
      </c>
      <c r="V252" s="11">
        <v>0.14896000000000001</v>
      </c>
      <c r="W252" s="11">
        <v>1.6106416374999998E-2</v>
      </c>
      <c r="X252" s="11">
        <v>257.887</v>
      </c>
      <c r="Y252" s="11">
        <v>2.78369</v>
      </c>
      <c r="Z252" s="11">
        <v>0.54463499999999998</v>
      </c>
      <c r="AA252" s="11">
        <v>13.034000000000001</v>
      </c>
      <c r="AB252" s="11">
        <v>0.21878500000000001</v>
      </c>
      <c r="AC252" s="11">
        <v>6.0514999999999992E-2</v>
      </c>
      <c r="AD252" s="11">
        <v>1.1637500000000001</v>
      </c>
      <c r="AE252" s="11">
        <v>2.1412999999999998</v>
      </c>
      <c r="AF252" s="11">
        <v>0.36774499999999999</v>
      </c>
      <c r="AG252" s="11">
        <v>0.83789999999999987</v>
      </c>
      <c r="AH252" s="11">
        <v>0.13965</v>
      </c>
      <c r="AI252" s="11">
        <v>7.3549000000000003E-2</v>
      </c>
      <c r="AJ252" s="11">
        <v>0.14192978625</v>
      </c>
      <c r="AK252" s="11">
        <v>9.8220499999999988E-2</v>
      </c>
      <c r="AL252" s="11">
        <v>1256.8499999999999</v>
      </c>
      <c r="AM252" s="11">
        <v>25.602499999999999</v>
      </c>
    </row>
    <row r="253" spans="1:39" s="1" customFormat="1" x14ac:dyDescent="0.2">
      <c r="A253" s="5">
        <v>43878</v>
      </c>
      <c r="B253" s="1" t="s">
        <v>295</v>
      </c>
      <c r="C253" s="1" t="s">
        <v>305</v>
      </c>
      <c r="D253" s="1">
        <v>46.55</v>
      </c>
      <c r="E253" s="1" t="s">
        <v>374</v>
      </c>
      <c r="F253" s="1" t="s">
        <v>408</v>
      </c>
      <c r="G253" s="1" t="s">
        <v>525</v>
      </c>
      <c r="H253" s="2" t="s">
        <v>319</v>
      </c>
      <c r="I253" s="1" t="s">
        <v>539</v>
      </c>
      <c r="J253" s="1" t="s">
        <v>543</v>
      </c>
      <c r="K253" s="1" t="s">
        <v>334</v>
      </c>
      <c r="L253" s="2" t="s">
        <v>335</v>
      </c>
      <c r="M253" s="11">
        <v>583737</v>
      </c>
      <c r="N253" s="11">
        <v>1.8480349999999999</v>
      </c>
      <c r="O253" s="11">
        <v>1.1684049999999999</v>
      </c>
      <c r="P253" s="11">
        <v>0.78203999999999996</v>
      </c>
      <c r="Q253" s="11">
        <v>10.65995</v>
      </c>
      <c r="R253" s="11">
        <v>591.18499999999995</v>
      </c>
      <c r="S253" s="11">
        <v>135.92599999999999</v>
      </c>
      <c r="T253" s="11">
        <v>819.28</v>
      </c>
      <c r="U253" s="11">
        <v>153.61499999999998</v>
      </c>
      <c r="V253" s="11">
        <v>0.40032999999999996</v>
      </c>
      <c r="W253" s="11">
        <v>1.6106416374999998E-2</v>
      </c>
      <c r="X253" s="11">
        <v>307.22999999999996</v>
      </c>
      <c r="Y253" s="11">
        <v>2.2390549999999996</v>
      </c>
      <c r="Z253" s="11">
        <v>0.92169000000000001</v>
      </c>
      <c r="AA253" s="11">
        <v>9.7289499999999993</v>
      </c>
      <c r="AB253" s="11">
        <v>0.60980500000000004</v>
      </c>
      <c r="AC253" s="11">
        <v>0.13499499999999998</v>
      </c>
      <c r="AD253" s="11">
        <v>1.0240999999999998</v>
      </c>
      <c r="AE253" s="11">
        <v>0.98685999999999996</v>
      </c>
      <c r="AF253" s="11">
        <v>0.20016499999999998</v>
      </c>
      <c r="AG253" s="11">
        <v>1.2102999999999999</v>
      </c>
      <c r="AH253" s="11">
        <v>6.9359499999999991E-2</v>
      </c>
      <c r="AI253" s="11">
        <v>0.33050499999999999</v>
      </c>
      <c r="AJ253" s="11">
        <v>0.14192978625</v>
      </c>
      <c r="AK253" s="11">
        <v>4.04985E-2</v>
      </c>
      <c r="AL253" s="11">
        <v>1536.1499999999999</v>
      </c>
      <c r="AM253" s="11">
        <v>15.827</v>
      </c>
    </row>
    <row r="254" spans="1:39" s="1" customFormat="1" x14ac:dyDescent="0.2">
      <c r="A254" s="5">
        <v>43878</v>
      </c>
      <c r="B254" s="1" t="s">
        <v>88</v>
      </c>
      <c r="C254" s="1" t="s">
        <v>305</v>
      </c>
      <c r="D254" s="1">
        <v>46.55</v>
      </c>
      <c r="E254" s="1" t="s">
        <v>374</v>
      </c>
      <c r="F254" s="1" t="s">
        <v>408</v>
      </c>
      <c r="G254" s="1" t="s">
        <v>525</v>
      </c>
      <c r="H254" s="2" t="s">
        <v>534</v>
      </c>
      <c r="I254" s="1" t="s">
        <v>537</v>
      </c>
      <c r="J254" s="1" t="s">
        <v>544</v>
      </c>
      <c r="L254" s="2" t="s">
        <v>336</v>
      </c>
      <c r="M254" s="11">
        <v>533928.5</v>
      </c>
      <c r="N254" s="11">
        <v>1.4849449999999997</v>
      </c>
      <c r="O254" s="11">
        <v>3.3981499999999998</v>
      </c>
      <c r="P254" s="11">
        <v>2.1412999999999998</v>
      </c>
      <c r="Q254" s="11">
        <v>195.51</v>
      </c>
      <c r="R254" s="11">
        <v>64.704499999999996</v>
      </c>
      <c r="S254" s="11">
        <v>391.02</v>
      </c>
      <c r="T254" s="11">
        <v>162.92499999999998</v>
      </c>
      <c r="U254" s="11">
        <v>4049.85</v>
      </c>
      <c r="V254" s="11">
        <v>0.66100999999999999</v>
      </c>
      <c r="W254" s="11">
        <v>0.16757999999999998</v>
      </c>
      <c r="X254" s="11">
        <v>7541.0999999999995</v>
      </c>
      <c r="Y254" s="11">
        <v>2.0947499999999999</v>
      </c>
      <c r="Z254" s="11">
        <v>0.13965</v>
      </c>
      <c r="AA254" s="11">
        <v>22.483649999999997</v>
      </c>
      <c r="AB254" s="11">
        <v>16.292499999999997</v>
      </c>
      <c r="AC254" s="11">
        <v>0.69824999999999993</v>
      </c>
      <c r="AD254" s="11">
        <v>1.1637500000000001</v>
      </c>
      <c r="AE254" s="11">
        <v>53.99799999999999</v>
      </c>
      <c r="AF254" s="11">
        <v>0.20947499999999997</v>
      </c>
      <c r="AG254" s="11">
        <v>2.7929999999999997</v>
      </c>
      <c r="AH254" s="11">
        <v>0.10241</v>
      </c>
      <c r="AI254" s="11">
        <v>8.9762365E-3</v>
      </c>
      <c r="AJ254" s="11">
        <v>0.27929999999999999</v>
      </c>
      <c r="AK254" s="11">
        <v>0.65635499999999991</v>
      </c>
      <c r="AL254" s="11">
        <v>1317.365</v>
      </c>
      <c r="AM254" s="11">
        <v>40.032999999999994</v>
      </c>
    </row>
    <row r="255" spans="1:39" s="1" customFormat="1" x14ac:dyDescent="0.2">
      <c r="A255" s="5">
        <v>43878</v>
      </c>
      <c r="B255" s="1" t="s">
        <v>89</v>
      </c>
      <c r="C255" s="1" t="s">
        <v>305</v>
      </c>
      <c r="D255" s="1">
        <v>46.55</v>
      </c>
      <c r="E255" s="1" t="s">
        <v>374</v>
      </c>
      <c r="F255" s="1" t="s">
        <v>408</v>
      </c>
      <c r="G255" s="1" t="s">
        <v>525</v>
      </c>
      <c r="H255" s="2" t="s">
        <v>534</v>
      </c>
      <c r="I255" s="1" t="s">
        <v>537</v>
      </c>
      <c r="J255" s="1" t="s">
        <v>544</v>
      </c>
      <c r="L255" s="2" t="s">
        <v>336</v>
      </c>
      <c r="M255" s="11">
        <v>574892.5</v>
      </c>
      <c r="N255" s="11">
        <v>2.4671499999999997</v>
      </c>
      <c r="O255" s="11">
        <v>5.1204999999999998</v>
      </c>
      <c r="P255" s="11">
        <v>1.0706499999999999</v>
      </c>
      <c r="Q255" s="11">
        <v>70.756</v>
      </c>
      <c r="R255" s="11">
        <v>344.46999999999997</v>
      </c>
      <c r="S255" s="11">
        <v>267.66249999999997</v>
      </c>
      <c r="T255" s="11">
        <v>423.60499999999996</v>
      </c>
      <c r="U255" s="11">
        <v>572.56500000000005</v>
      </c>
      <c r="V255" s="11">
        <v>0.37240000000000001</v>
      </c>
      <c r="W255" s="11">
        <v>7.3549000000000003E-2</v>
      </c>
      <c r="X255" s="11">
        <v>214.12999999999997</v>
      </c>
      <c r="Y255" s="11">
        <v>2.1040599999999996</v>
      </c>
      <c r="Z255" s="11">
        <v>2.3693949999999998E-2</v>
      </c>
      <c r="AA255" s="11">
        <v>5.7721999999999998</v>
      </c>
      <c r="AB255" s="11">
        <v>2.0016499999999997</v>
      </c>
      <c r="AC255" s="11">
        <v>6.9824999999999998E-2</v>
      </c>
      <c r="AD255" s="11">
        <v>0.37240000000000001</v>
      </c>
      <c r="AE255" s="11">
        <v>3.6774499999999999</v>
      </c>
      <c r="AF255" s="11">
        <v>2.4117554999999995E-2</v>
      </c>
      <c r="AG255" s="11">
        <v>0.11171999999999999</v>
      </c>
      <c r="AH255" s="11">
        <v>7.4480000000000005E-2</v>
      </c>
      <c r="AI255" s="11">
        <v>6.9824999999999998E-2</v>
      </c>
      <c r="AJ255" s="11">
        <v>0.14192978625</v>
      </c>
      <c r="AK255" s="11">
        <v>0.237405</v>
      </c>
      <c r="AL255" s="11">
        <v>931</v>
      </c>
      <c r="AM255" s="11">
        <v>5.2135999999999996</v>
      </c>
    </row>
    <row r="256" spans="1:39" s="1" customFormat="1" x14ac:dyDescent="0.2">
      <c r="A256" s="5">
        <v>43878</v>
      </c>
      <c r="B256" s="1" t="s">
        <v>90</v>
      </c>
      <c r="C256" s="1" t="s">
        <v>305</v>
      </c>
      <c r="D256" s="1">
        <v>46.55</v>
      </c>
      <c r="E256" s="1" t="s">
        <v>374</v>
      </c>
      <c r="F256" s="1" t="s">
        <v>408</v>
      </c>
      <c r="G256" s="1" t="s">
        <v>525</v>
      </c>
      <c r="H256" s="2" t="s">
        <v>319</v>
      </c>
      <c r="I256" s="1" t="s">
        <v>537</v>
      </c>
      <c r="J256" s="1" t="s">
        <v>544</v>
      </c>
      <c r="K256" s="1" t="s">
        <v>312</v>
      </c>
      <c r="L256" s="2" t="s">
        <v>566</v>
      </c>
      <c r="M256" s="11">
        <v>558600</v>
      </c>
      <c r="N256" s="11">
        <v>1.1218549999999998</v>
      </c>
      <c r="O256" s="11">
        <v>1.0287550000000001</v>
      </c>
      <c r="P256" s="11">
        <v>1.8154499999999998</v>
      </c>
      <c r="Q256" s="11">
        <v>29.326499999999999</v>
      </c>
      <c r="R256" s="11">
        <v>54.463499999999996</v>
      </c>
      <c r="S256" s="11">
        <v>400.33</v>
      </c>
      <c r="T256" s="11">
        <v>8.7230045</v>
      </c>
      <c r="U256" s="11">
        <v>6703.2</v>
      </c>
      <c r="V256" s="11">
        <v>4.3634806249999998E-2</v>
      </c>
      <c r="W256" s="11">
        <v>1.6106416374999998E-2</v>
      </c>
      <c r="X256" s="11">
        <v>1489.6</v>
      </c>
      <c r="Y256" s="11">
        <v>0.37066601249999998</v>
      </c>
      <c r="Z256" s="11">
        <v>2.3693949999999998E-2</v>
      </c>
      <c r="AA256" s="11">
        <v>1.2102999999999999</v>
      </c>
      <c r="AB256" s="11">
        <v>23.740499999999997</v>
      </c>
      <c r="AC256" s="11">
        <v>1.3097657124999999E-2</v>
      </c>
      <c r="AD256" s="11">
        <v>2.0947499999999999</v>
      </c>
      <c r="AE256" s="11">
        <v>2.2379028874999998E-2</v>
      </c>
      <c r="AF256" s="11">
        <v>2.4117554999999995E-2</v>
      </c>
      <c r="AG256" s="11">
        <v>2.7285282499999997E-2</v>
      </c>
      <c r="AH256" s="11">
        <v>5.670371875E-3</v>
      </c>
      <c r="AI256" s="11">
        <v>8.9762365E-3</v>
      </c>
      <c r="AJ256" s="11">
        <v>0.26067999999999997</v>
      </c>
      <c r="AK256" s="11">
        <v>3.529421E-3</v>
      </c>
      <c r="AL256" s="11">
        <v>9.7754999999999992</v>
      </c>
      <c r="AM256" s="11">
        <v>2.4079616749999998E-2</v>
      </c>
    </row>
    <row r="257" spans="1:39" s="1" customFormat="1" x14ac:dyDescent="0.2">
      <c r="A257" s="5">
        <v>43878</v>
      </c>
      <c r="B257" s="1" t="s">
        <v>91</v>
      </c>
      <c r="C257" s="1" t="s">
        <v>305</v>
      </c>
      <c r="D257" s="1">
        <v>46.55</v>
      </c>
      <c r="E257" s="1" t="s">
        <v>374</v>
      </c>
      <c r="F257" s="1" t="s">
        <v>408</v>
      </c>
      <c r="G257" s="1" t="s">
        <v>525</v>
      </c>
      <c r="H257" s="2" t="s">
        <v>319</v>
      </c>
      <c r="I257" s="1" t="s">
        <v>537</v>
      </c>
      <c r="J257" s="1" t="s">
        <v>544</v>
      </c>
      <c r="K257" s="1" t="s">
        <v>312</v>
      </c>
      <c r="L257" s="2" t="s">
        <v>566</v>
      </c>
      <c r="M257" s="11">
        <v>582806</v>
      </c>
      <c r="N257" s="11">
        <v>1.4430499999999999</v>
      </c>
      <c r="O257" s="11">
        <v>1.1497849999999998</v>
      </c>
      <c r="P257" s="11">
        <v>0.14343684249999999</v>
      </c>
      <c r="Q257" s="11">
        <v>153.61499999999998</v>
      </c>
      <c r="R257" s="11">
        <v>61.445999999999998</v>
      </c>
      <c r="S257" s="11">
        <v>330.50499999999994</v>
      </c>
      <c r="T257" s="11">
        <v>41.429499999999997</v>
      </c>
      <c r="U257" s="11">
        <v>45153.5</v>
      </c>
      <c r="V257" s="11">
        <v>0.53532499999999994</v>
      </c>
      <c r="W257" s="11">
        <v>1.6106416374999998E-2</v>
      </c>
      <c r="X257" s="11">
        <v>1168.405</v>
      </c>
      <c r="Y257" s="11">
        <v>0.37066601249999998</v>
      </c>
      <c r="Z257" s="11">
        <v>0.190855</v>
      </c>
      <c r="AA257" s="11">
        <v>2.8860999999999999</v>
      </c>
      <c r="AB257" s="11">
        <v>148.029</v>
      </c>
      <c r="AC257" s="11">
        <v>1.3097657124999999E-2</v>
      </c>
      <c r="AD257" s="11">
        <v>4.6550000000000002</v>
      </c>
      <c r="AE257" s="11">
        <v>1.4197749999999998</v>
      </c>
      <c r="AF257" s="11">
        <v>2.4117554999999995E-2</v>
      </c>
      <c r="AG257" s="11">
        <v>2.7285282499999997E-2</v>
      </c>
      <c r="AH257" s="11">
        <v>5.670371875E-3</v>
      </c>
      <c r="AI257" s="11">
        <v>8.9762365E-3</v>
      </c>
      <c r="AJ257" s="11">
        <v>0.83789999999999987</v>
      </c>
      <c r="AK257" s="11">
        <v>9.7754999999999995E-2</v>
      </c>
      <c r="AL257" s="11">
        <v>69.824999999999989</v>
      </c>
      <c r="AM257" s="11">
        <v>2.4079616749999998E-2</v>
      </c>
    </row>
    <row r="258" spans="1:39" s="1" customFormat="1" x14ac:dyDescent="0.2">
      <c r="A258" s="5">
        <v>43878</v>
      </c>
      <c r="B258" s="1" t="s">
        <v>92</v>
      </c>
      <c r="C258" s="1" t="s">
        <v>305</v>
      </c>
      <c r="D258" s="1">
        <v>46.55</v>
      </c>
      <c r="E258" s="1" t="s">
        <v>374</v>
      </c>
      <c r="F258" s="1" t="s">
        <v>408</v>
      </c>
      <c r="G258" s="1" t="s">
        <v>525</v>
      </c>
      <c r="H258" s="2" t="s">
        <v>319</v>
      </c>
      <c r="I258" s="1" t="s">
        <v>540</v>
      </c>
      <c r="J258" s="1" t="s">
        <v>544</v>
      </c>
      <c r="K258" s="1" t="s">
        <v>312</v>
      </c>
      <c r="L258" s="2" t="s">
        <v>566</v>
      </c>
      <c r="M258" s="11">
        <v>593978</v>
      </c>
      <c r="N258" s="11">
        <v>1.2521949999999999</v>
      </c>
      <c r="O258" s="11">
        <v>1.40581</v>
      </c>
      <c r="P258" s="11">
        <v>0.7308349999999999</v>
      </c>
      <c r="Q258" s="11">
        <v>36.774499999999996</v>
      </c>
      <c r="R258" s="11">
        <v>270.45549999999997</v>
      </c>
      <c r="S258" s="11">
        <v>267.66249999999997</v>
      </c>
      <c r="T258" s="11">
        <v>47.9465</v>
      </c>
      <c r="U258" s="11">
        <v>50274</v>
      </c>
      <c r="V258" s="11">
        <v>0.33515999999999996</v>
      </c>
      <c r="W258" s="11">
        <v>9.7754999999999995E-2</v>
      </c>
      <c r="X258" s="11">
        <v>1224.2649999999999</v>
      </c>
      <c r="Y258" s="11">
        <v>0.37066601249999998</v>
      </c>
      <c r="Z258" s="11">
        <v>2.3693949999999998E-2</v>
      </c>
      <c r="AA258" s="11">
        <v>3.9102000000000001</v>
      </c>
      <c r="AB258" s="11">
        <v>228.095</v>
      </c>
      <c r="AC258" s="11">
        <v>0.21412999999999999</v>
      </c>
      <c r="AD258" s="11">
        <v>0.49808499999999994</v>
      </c>
      <c r="AE258" s="11">
        <v>1.1358200000000001</v>
      </c>
      <c r="AF258" s="11">
        <v>0.20947499999999997</v>
      </c>
      <c r="AG258" s="11">
        <v>0.60514999999999997</v>
      </c>
      <c r="AH258" s="11">
        <v>5.670371875E-3</v>
      </c>
      <c r="AI258" s="11">
        <v>0.14430499999999999</v>
      </c>
      <c r="AJ258" s="11">
        <v>1.34995</v>
      </c>
      <c r="AK258" s="11">
        <v>1.5827000000000001E-2</v>
      </c>
      <c r="AL258" s="11">
        <v>158.26999999999998</v>
      </c>
      <c r="AM258" s="11">
        <v>1.7223499999999998</v>
      </c>
    </row>
    <row r="259" spans="1:39" s="1" customFormat="1" x14ac:dyDescent="0.2">
      <c r="A259" s="5">
        <v>43878</v>
      </c>
      <c r="B259" s="1" t="s">
        <v>148</v>
      </c>
      <c r="C259" s="1" t="s">
        <v>305</v>
      </c>
      <c r="D259" s="1">
        <v>46.55</v>
      </c>
      <c r="E259" s="2" t="s">
        <v>378</v>
      </c>
      <c r="F259" s="1" t="s">
        <v>411</v>
      </c>
      <c r="G259" s="1" t="s">
        <v>525</v>
      </c>
      <c r="H259" s="2" t="s">
        <v>313</v>
      </c>
      <c r="I259" s="1" t="s">
        <v>537</v>
      </c>
      <c r="J259" s="1" t="s">
        <v>542</v>
      </c>
      <c r="L259" s="2" t="s">
        <v>307</v>
      </c>
      <c r="M259" s="11">
        <v>587926.5</v>
      </c>
      <c r="N259" s="11">
        <v>18.154499999999999</v>
      </c>
      <c r="O259" s="11">
        <v>1.4197749999999998</v>
      </c>
      <c r="P259" s="11">
        <v>1.1637500000000001</v>
      </c>
      <c r="Q259" s="11">
        <v>24.206</v>
      </c>
      <c r="R259" s="11">
        <v>190.85499999999996</v>
      </c>
      <c r="S259" s="11">
        <v>82.858999999999995</v>
      </c>
      <c r="T259" s="11">
        <v>130.33999999999997</v>
      </c>
      <c r="U259" s="11">
        <v>237.40499999999997</v>
      </c>
      <c r="V259" s="11">
        <v>4.3634806249999998E-2</v>
      </c>
      <c r="W259" s="11">
        <v>1.6106416374999998E-2</v>
      </c>
      <c r="X259" s="11">
        <v>6517</v>
      </c>
      <c r="Y259" s="11">
        <v>2.9885099999999993</v>
      </c>
      <c r="Z259" s="11">
        <v>0.35377999999999998</v>
      </c>
      <c r="AA259" s="11">
        <v>0.72152499999999997</v>
      </c>
      <c r="AB259" s="11">
        <v>0.93099999999999994</v>
      </c>
      <c r="AC259" s="11">
        <v>1.3097657124999999E-2</v>
      </c>
      <c r="AD259" s="11">
        <v>0.12102999999999998</v>
      </c>
      <c r="AE259" s="11">
        <v>1.8619999999999999</v>
      </c>
      <c r="AF259" s="11">
        <v>0.20482</v>
      </c>
      <c r="AG259" s="11">
        <v>0.395675</v>
      </c>
      <c r="AH259" s="11">
        <v>0.14896000000000001</v>
      </c>
      <c r="AI259" s="11">
        <v>0.28860999999999998</v>
      </c>
      <c r="AJ259" s="11">
        <v>0.14192978625</v>
      </c>
      <c r="AK259" s="11">
        <v>3.4912499999999999E-2</v>
      </c>
      <c r="AL259" s="11">
        <v>66.100999999999999</v>
      </c>
      <c r="AM259" s="11">
        <v>6.5170000000000003</v>
      </c>
    </row>
    <row r="260" spans="1:39" s="1" customFormat="1" x14ac:dyDescent="0.2">
      <c r="A260" s="5">
        <v>43878</v>
      </c>
      <c r="B260" s="1" t="s">
        <v>149</v>
      </c>
      <c r="C260" s="1" t="s">
        <v>305</v>
      </c>
      <c r="D260" s="1">
        <v>46.55</v>
      </c>
      <c r="E260" s="2" t="s">
        <v>378</v>
      </c>
      <c r="F260" s="1" t="s">
        <v>411</v>
      </c>
      <c r="G260" s="1" t="s">
        <v>525</v>
      </c>
      <c r="H260" s="2" t="s">
        <v>313</v>
      </c>
      <c r="I260" s="1" t="s">
        <v>539</v>
      </c>
      <c r="J260" s="1" t="s">
        <v>543</v>
      </c>
      <c r="L260" s="2" t="s">
        <v>307</v>
      </c>
      <c r="M260" s="11">
        <v>590719.5</v>
      </c>
      <c r="N260" s="11">
        <v>1.7223499999999998</v>
      </c>
      <c r="O260" s="11">
        <v>1.4570149999999999</v>
      </c>
      <c r="P260" s="11">
        <v>0.97755000000000003</v>
      </c>
      <c r="Q260" s="11">
        <v>139.64999999999998</v>
      </c>
      <c r="R260" s="11">
        <v>104.7375</v>
      </c>
      <c r="S260" s="11">
        <v>178.28649999999999</v>
      </c>
      <c r="T260" s="11">
        <v>1135.82</v>
      </c>
      <c r="U260" s="11">
        <v>2141.2999999999997</v>
      </c>
      <c r="V260" s="11">
        <v>4.3634806249999998E-2</v>
      </c>
      <c r="W260" s="11">
        <v>8.61175E-2</v>
      </c>
      <c r="X260" s="11">
        <v>7168.7</v>
      </c>
      <c r="Y260" s="11">
        <v>3.5145249999999995</v>
      </c>
      <c r="Z260" s="11">
        <v>0.1862</v>
      </c>
      <c r="AA260" s="11">
        <v>12.14955</v>
      </c>
      <c r="AB260" s="11">
        <v>14.430499999999999</v>
      </c>
      <c r="AC260" s="11">
        <v>0.18154499999999998</v>
      </c>
      <c r="AD260" s="11">
        <v>0.48411999999999994</v>
      </c>
      <c r="AE260" s="11">
        <v>12.103</v>
      </c>
      <c r="AF260" s="11">
        <v>0.23274999999999998</v>
      </c>
      <c r="AG260" s="11">
        <v>0.32119499999999995</v>
      </c>
      <c r="AH260" s="11">
        <v>0.10706499999999999</v>
      </c>
      <c r="AI260" s="11">
        <v>0.33050499999999999</v>
      </c>
      <c r="AJ260" s="11">
        <v>0.49808499999999994</v>
      </c>
      <c r="AK260" s="11">
        <v>2.7929999999999996E-2</v>
      </c>
      <c r="AL260" s="11">
        <v>931</v>
      </c>
      <c r="AM260" s="11">
        <v>20.947499999999998</v>
      </c>
    </row>
    <row r="261" spans="1:39" s="1" customFormat="1" x14ac:dyDescent="0.2">
      <c r="A261" s="5">
        <v>43878</v>
      </c>
      <c r="B261" s="1" t="s">
        <v>150</v>
      </c>
      <c r="C261" s="1" t="s">
        <v>305</v>
      </c>
      <c r="D261" s="1">
        <v>46.55</v>
      </c>
      <c r="E261" s="2" t="s">
        <v>378</v>
      </c>
      <c r="F261" s="1" t="s">
        <v>411</v>
      </c>
      <c r="G261" s="1" t="s">
        <v>525</v>
      </c>
      <c r="H261" s="2" t="s">
        <v>313</v>
      </c>
      <c r="I261" s="1" t="s">
        <v>539</v>
      </c>
      <c r="J261" s="1" t="s">
        <v>543</v>
      </c>
      <c r="K261" s="1" t="s">
        <v>315</v>
      </c>
      <c r="L261" s="2" t="s">
        <v>567</v>
      </c>
      <c r="M261" s="11">
        <v>560927.5</v>
      </c>
      <c r="N261" s="11">
        <v>2.4671499999999997</v>
      </c>
      <c r="O261" s="11">
        <v>1.568735</v>
      </c>
      <c r="P261" s="11">
        <v>0.93099999999999994</v>
      </c>
      <c r="Q261" s="11">
        <v>409.64</v>
      </c>
      <c r="R261" s="11">
        <v>600.495</v>
      </c>
      <c r="S261" s="11">
        <v>228.095</v>
      </c>
      <c r="T261" s="11">
        <v>377.05499999999995</v>
      </c>
      <c r="U261" s="11">
        <v>148.96</v>
      </c>
      <c r="V261" s="11">
        <v>4.3634806249999998E-2</v>
      </c>
      <c r="W261" s="11">
        <v>7.2617999999999988E-2</v>
      </c>
      <c r="X261" s="11">
        <v>2886.1</v>
      </c>
      <c r="Y261" s="11">
        <v>3.6308999999999996</v>
      </c>
      <c r="Z261" s="11">
        <v>1.1172</v>
      </c>
      <c r="AA261" s="11">
        <v>4.8877499999999996</v>
      </c>
      <c r="AB261" s="11">
        <v>0.47015499999999993</v>
      </c>
      <c r="AC261" s="11">
        <v>4.6550000000000001E-2</v>
      </c>
      <c r="AD261" s="11">
        <v>0.47015499999999993</v>
      </c>
      <c r="AE261" s="11">
        <v>1.1172</v>
      </c>
      <c r="AF261" s="11">
        <v>0.27464499999999997</v>
      </c>
      <c r="AG261" s="11">
        <v>1.90855</v>
      </c>
      <c r="AH261" s="11">
        <v>0.13499499999999998</v>
      </c>
      <c r="AI261" s="11">
        <v>0.74480000000000002</v>
      </c>
      <c r="AJ261" s="11">
        <v>0.14192978625</v>
      </c>
      <c r="AK261" s="11">
        <v>5.5859999999999993E-2</v>
      </c>
      <c r="AL261" s="11">
        <v>1256.8499999999999</v>
      </c>
      <c r="AM261" s="11">
        <v>20.481999999999999</v>
      </c>
    </row>
    <row r="262" spans="1:39" s="1" customFormat="1" x14ac:dyDescent="0.2">
      <c r="A262" s="5">
        <v>43878</v>
      </c>
      <c r="B262" s="1" t="s">
        <v>151</v>
      </c>
      <c r="C262" s="1" t="s">
        <v>305</v>
      </c>
      <c r="D262" s="1">
        <v>46.55</v>
      </c>
      <c r="E262" s="2" t="s">
        <v>378</v>
      </c>
      <c r="F262" s="1" t="s">
        <v>411</v>
      </c>
      <c r="G262" s="1" t="s">
        <v>525</v>
      </c>
      <c r="H262" s="2" t="s">
        <v>313</v>
      </c>
      <c r="I262" s="1" t="s">
        <v>538</v>
      </c>
      <c r="J262" s="1" t="s">
        <v>542</v>
      </c>
      <c r="L262" s="2" t="s">
        <v>339</v>
      </c>
      <c r="M262" s="11">
        <v>613063.5</v>
      </c>
      <c r="N262" s="11">
        <v>5.5859999999999994</v>
      </c>
      <c r="O262" s="11">
        <v>1.84338</v>
      </c>
      <c r="P262" s="11">
        <v>1.2102999999999999</v>
      </c>
      <c r="Q262" s="11">
        <v>107.06499999999998</v>
      </c>
      <c r="R262" s="11">
        <v>432.91500000000002</v>
      </c>
      <c r="S262" s="11">
        <v>148.029</v>
      </c>
      <c r="T262" s="11">
        <v>186.2</v>
      </c>
      <c r="U262" s="11">
        <v>148.96</v>
      </c>
      <c r="V262" s="11">
        <v>4.3634806249999998E-2</v>
      </c>
      <c r="W262" s="11">
        <v>0.13965</v>
      </c>
      <c r="X262" s="11">
        <v>5120.5</v>
      </c>
      <c r="Y262" s="11">
        <v>3.4726299999999997</v>
      </c>
      <c r="Z262" s="11">
        <v>0.36308999999999997</v>
      </c>
      <c r="AA262" s="11">
        <v>1.4896</v>
      </c>
      <c r="AB262" s="11">
        <v>0.40964</v>
      </c>
      <c r="AC262" s="11">
        <v>1.3097657124999999E-2</v>
      </c>
      <c r="AD262" s="11">
        <v>2.4370088749999998E-2</v>
      </c>
      <c r="AE262" s="11">
        <v>0.48877500000000002</v>
      </c>
      <c r="AF262" s="11">
        <v>0.237405</v>
      </c>
      <c r="AG262" s="11">
        <v>0.55859999999999999</v>
      </c>
      <c r="AH262" s="11">
        <v>6.0514999999999992E-2</v>
      </c>
      <c r="AI262" s="11">
        <v>0.16292499999999999</v>
      </c>
      <c r="AJ262" s="11">
        <v>0.14192978625</v>
      </c>
      <c r="AK262" s="11">
        <v>3.529421E-3</v>
      </c>
      <c r="AL262" s="11">
        <v>172.23499999999999</v>
      </c>
      <c r="AM262" s="11">
        <v>6.7497499999999988</v>
      </c>
    </row>
    <row r="263" spans="1:39" s="1" customFormat="1" x14ac:dyDescent="0.2">
      <c r="A263" s="5">
        <v>43878</v>
      </c>
      <c r="B263" s="1" t="s">
        <v>152</v>
      </c>
      <c r="C263" s="1" t="s">
        <v>305</v>
      </c>
      <c r="D263" s="1">
        <v>46.55</v>
      </c>
      <c r="E263" s="2" t="s">
        <v>378</v>
      </c>
      <c r="F263" s="1" t="s">
        <v>411</v>
      </c>
      <c r="G263" s="1" t="s">
        <v>525</v>
      </c>
      <c r="H263" s="2" t="s">
        <v>313</v>
      </c>
      <c r="I263" s="1" t="s">
        <v>539</v>
      </c>
      <c r="J263" s="1" t="s">
        <v>542</v>
      </c>
      <c r="K263" s="1" t="s">
        <v>330</v>
      </c>
      <c r="L263" s="2"/>
      <c r="M263" s="11">
        <v>611201.5</v>
      </c>
      <c r="N263" s="11">
        <v>53.532499999999992</v>
      </c>
      <c r="O263" s="11">
        <v>2.3275000000000001</v>
      </c>
      <c r="P263" s="11">
        <v>0.95892999999999995</v>
      </c>
      <c r="Q263" s="11">
        <v>47.015499999999996</v>
      </c>
      <c r="R263" s="11">
        <v>18.061399999999999</v>
      </c>
      <c r="S263" s="11">
        <v>104.7375</v>
      </c>
      <c r="T263" s="11">
        <v>97.754999999999995</v>
      </c>
      <c r="U263" s="11">
        <v>4.6248588749999993</v>
      </c>
      <c r="V263" s="11">
        <v>0.74480000000000002</v>
      </c>
      <c r="W263" s="11">
        <v>0.15826999999999999</v>
      </c>
      <c r="X263" s="11">
        <v>5655.8249999999998</v>
      </c>
      <c r="Y263" s="11">
        <v>5.8652999999999995</v>
      </c>
      <c r="Z263" s="11">
        <v>5.7721999999999996E-2</v>
      </c>
      <c r="AA263" s="11">
        <v>1.34995</v>
      </c>
      <c r="AB263" s="11">
        <v>5.5859999999999993E-2</v>
      </c>
      <c r="AC263" s="11">
        <v>4.4222499999999998E-2</v>
      </c>
      <c r="AD263" s="11">
        <v>0.97755000000000003</v>
      </c>
      <c r="AE263" s="11">
        <v>0.21412999999999999</v>
      </c>
      <c r="AF263" s="11">
        <v>0.21412999999999999</v>
      </c>
      <c r="AG263" s="11">
        <v>0.97755000000000003</v>
      </c>
      <c r="AH263" s="11">
        <v>7.4480000000000005E-2</v>
      </c>
      <c r="AI263" s="11">
        <v>0.46549999999999997</v>
      </c>
      <c r="AJ263" s="11">
        <v>0.70755999999999997</v>
      </c>
      <c r="AK263" s="11">
        <v>3.529421E-3</v>
      </c>
      <c r="AL263" s="11">
        <v>20.481999999999999</v>
      </c>
      <c r="AM263" s="11">
        <v>5.9584000000000001</v>
      </c>
    </row>
    <row r="264" spans="1:39" s="1" customFormat="1" x14ac:dyDescent="0.2">
      <c r="A264" s="5">
        <v>43878</v>
      </c>
      <c r="B264" s="1" t="s">
        <v>153</v>
      </c>
      <c r="C264" s="1" t="s">
        <v>305</v>
      </c>
      <c r="D264" s="1">
        <v>46.55</v>
      </c>
      <c r="E264" s="2" t="s">
        <v>378</v>
      </c>
      <c r="F264" s="1" t="s">
        <v>411</v>
      </c>
      <c r="G264" s="1" t="s">
        <v>525</v>
      </c>
      <c r="H264" s="2" t="s">
        <v>313</v>
      </c>
      <c r="I264" s="1" t="s">
        <v>539</v>
      </c>
      <c r="J264" s="1" t="s">
        <v>542</v>
      </c>
      <c r="K264" s="1" t="s">
        <v>330</v>
      </c>
      <c r="L264" s="2"/>
      <c r="M264" s="11">
        <v>579082</v>
      </c>
      <c r="N264" s="11">
        <v>293.26499999999999</v>
      </c>
      <c r="O264" s="11">
        <v>8.4255499999999994</v>
      </c>
      <c r="P264" s="11">
        <v>1.0706499999999999</v>
      </c>
      <c r="Q264" s="11">
        <v>75.411000000000001</v>
      </c>
      <c r="R264" s="11">
        <v>141.512</v>
      </c>
      <c r="S264" s="11">
        <v>120.09899999999999</v>
      </c>
      <c r="T264" s="11">
        <v>111.71999999999998</v>
      </c>
      <c r="U264" s="11">
        <v>50.7395</v>
      </c>
      <c r="V264" s="11">
        <v>0.64704499999999987</v>
      </c>
      <c r="W264" s="11">
        <v>1.6106416374999998E-2</v>
      </c>
      <c r="X264" s="11">
        <v>31188.499999999996</v>
      </c>
      <c r="Y264" s="11">
        <v>4.7946499999999999</v>
      </c>
      <c r="Z264" s="11">
        <v>0.21412999999999999</v>
      </c>
      <c r="AA264" s="11">
        <v>38.636499999999998</v>
      </c>
      <c r="AB264" s="11">
        <v>0.22809499999999999</v>
      </c>
      <c r="AC264" s="11">
        <v>3.9101999999999998E-2</v>
      </c>
      <c r="AD264" s="11">
        <v>0.36308999999999997</v>
      </c>
      <c r="AE264" s="11">
        <v>9.5892999999999997</v>
      </c>
      <c r="AF264" s="11">
        <v>0.74014500000000005</v>
      </c>
      <c r="AG264" s="11">
        <v>0.49808499999999994</v>
      </c>
      <c r="AH264" s="11">
        <v>0.13965</v>
      </c>
      <c r="AI264" s="11">
        <v>2.1412999999999998</v>
      </c>
      <c r="AJ264" s="11">
        <v>0.14192978625</v>
      </c>
      <c r="AK264" s="11">
        <v>3.529421E-3</v>
      </c>
      <c r="AL264" s="11">
        <v>2094.75</v>
      </c>
      <c r="AM264" s="11">
        <v>111.71999999999998</v>
      </c>
    </row>
    <row r="265" spans="1:39" s="1" customFormat="1" x14ac:dyDescent="0.2">
      <c r="A265" s="5">
        <v>43889</v>
      </c>
      <c r="B265" s="1" t="s">
        <v>224</v>
      </c>
      <c r="C265" s="1" t="s">
        <v>305</v>
      </c>
      <c r="D265" s="1">
        <v>46.55</v>
      </c>
      <c r="E265" s="1" t="s">
        <v>389</v>
      </c>
      <c r="F265" s="1" t="s">
        <v>415</v>
      </c>
      <c r="G265" s="1" t="s">
        <v>525</v>
      </c>
      <c r="H265" s="2" t="s">
        <v>317</v>
      </c>
      <c r="I265" s="1" t="s">
        <v>538</v>
      </c>
      <c r="J265" s="1" t="s">
        <v>544</v>
      </c>
      <c r="K265" s="7" t="s">
        <v>306</v>
      </c>
      <c r="L265" s="2" t="s">
        <v>568</v>
      </c>
      <c r="M265" s="11">
        <v>489240.49999999994</v>
      </c>
      <c r="N265" s="11">
        <v>4.2360499999999996</v>
      </c>
      <c r="O265" s="11">
        <v>1.1190619999999998</v>
      </c>
      <c r="P265" s="11">
        <v>1.4896</v>
      </c>
      <c r="Q265" s="11">
        <v>121.961</v>
      </c>
      <c r="R265" s="11">
        <v>1629.25</v>
      </c>
      <c r="S265" s="11">
        <v>33.515999999999998</v>
      </c>
      <c r="T265" s="11">
        <v>240.19799999999998</v>
      </c>
      <c r="U265" s="11">
        <v>7.2617999999999991</v>
      </c>
      <c r="V265" s="11">
        <v>0.82393499999999997</v>
      </c>
      <c r="W265" s="11">
        <v>0.19271699999999997</v>
      </c>
      <c r="X265" s="11">
        <v>1470.98</v>
      </c>
      <c r="Y265" s="11">
        <v>8.7048499999999986</v>
      </c>
      <c r="Z265" s="11">
        <v>0.33515999999999996</v>
      </c>
      <c r="AA265" s="11">
        <v>3.7239999999999998</v>
      </c>
      <c r="AB265" s="11">
        <v>6.3773499999999997E-2</v>
      </c>
      <c r="AC265" s="11">
        <v>4.1894999999999995E-2</v>
      </c>
      <c r="AD265" s="11">
        <v>7.4945499999999998E-2</v>
      </c>
      <c r="AE265" s="11">
        <v>90.772499999999994</v>
      </c>
      <c r="AF265" s="11">
        <v>2.2716400000000001</v>
      </c>
      <c r="AG265" s="11">
        <v>0.65169999999999995</v>
      </c>
      <c r="AH265" s="11">
        <v>3.5378E-2</v>
      </c>
      <c r="AI265" s="11">
        <v>0.67031999999999992</v>
      </c>
      <c r="AJ265" s="11">
        <v>0.20947499999999997</v>
      </c>
      <c r="AK265" s="11">
        <v>4.8877499999999996</v>
      </c>
      <c r="AL265" s="11">
        <v>355.17649999999998</v>
      </c>
      <c r="AM265" s="11">
        <v>9.4031000000000002</v>
      </c>
    </row>
    <row r="266" spans="1:39" s="1" customFormat="1" x14ac:dyDescent="0.2">
      <c r="A266" s="5">
        <v>43889</v>
      </c>
      <c r="B266" s="1" t="s">
        <v>225</v>
      </c>
      <c r="C266" s="1" t="s">
        <v>305</v>
      </c>
      <c r="D266" s="1">
        <v>46.55</v>
      </c>
      <c r="E266" s="1" t="s">
        <v>389</v>
      </c>
      <c r="F266" s="1" t="s">
        <v>415</v>
      </c>
      <c r="G266" s="1" t="s">
        <v>525</v>
      </c>
      <c r="H266" s="2" t="s">
        <v>317</v>
      </c>
      <c r="I266" s="1" t="s">
        <v>539</v>
      </c>
      <c r="J266" s="1" t="s">
        <v>542</v>
      </c>
      <c r="K266" s="7" t="s">
        <v>306</v>
      </c>
      <c r="L266" s="2" t="s">
        <v>568</v>
      </c>
      <c r="M266" s="11">
        <v>493429.99999999994</v>
      </c>
      <c r="N266" s="11">
        <v>2.0295799999999997</v>
      </c>
      <c r="O266" s="11">
        <v>1.1404749999999999</v>
      </c>
      <c r="P266" s="11">
        <v>0.46549999999999997</v>
      </c>
      <c r="Q266" s="11">
        <v>32.584999999999994</v>
      </c>
      <c r="R266" s="11">
        <v>142.90849999999998</v>
      </c>
      <c r="S266" s="11">
        <v>27.929999999999996</v>
      </c>
      <c r="T266" s="11">
        <v>2844.2049999999999</v>
      </c>
      <c r="U266" s="11">
        <v>125.685</v>
      </c>
      <c r="V266" s="11">
        <v>0.172235</v>
      </c>
      <c r="W266" s="11">
        <v>0.15826999999999999</v>
      </c>
      <c r="X266" s="11">
        <v>972.89499999999987</v>
      </c>
      <c r="Y266" s="11">
        <v>13.359849999999998</v>
      </c>
      <c r="Z266" s="11">
        <v>0.55394500000000002</v>
      </c>
      <c r="AA266" s="11">
        <v>11.078899999999999</v>
      </c>
      <c r="AB266" s="11">
        <v>1.0240999999999998</v>
      </c>
      <c r="AC266" s="11">
        <v>0.80065999999999993</v>
      </c>
      <c r="AD266" s="11">
        <v>0.48411999999999994</v>
      </c>
      <c r="AE266" s="11">
        <v>127.08149999999999</v>
      </c>
      <c r="AF266" s="11">
        <v>0.15826999999999999</v>
      </c>
      <c r="AG266" s="11">
        <v>0.42360500000000001</v>
      </c>
      <c r="AH266" s="11">
        <v>5.0273999999999996E-3</v>
      </c>
      <c r="AI266" s="11">
        <v>0.65169999999999995</v>
      </c>
      <c r="AJ266" s="11">
        <v>0.20482</v>
      </c>
      <c r="AK266" s="11">
        <v>0.172235</v>
      </c>
      <c r="AL266" s="11">
        <v>1564.08</v>
      </c>
      <c r="AM266" s="11">
        <v>1.1777149999999998</v>
      </c>
    </row>
    <row r="267" spans="1:39" s="1" customFormat="1" x14ac:dyDescent="0.2">
      <c r="A267" s="5">
        <v>43889</v>
      </c>
      <c r="B267" s="1" t="s">
        <v>227</v>
      </c>
      <c r="C267" s="1" t="s">
        <v>305</v>
      </c>
      <c r="D267" s="1">
        <v>46.55</v>
      </c>
      <c r="E267" s="1" t="s">
        <v>389</v>
      </c>
      <c r="F267" s="1" t="s">
        <v>415</v>
      </c>
      <c r="G267" s="1" t="s">
        <v>525</v>
      </c>
      <c r="H267" s="2" t="s">
        <v>317</v>
      </c>
      <c r="I267" s="1" t="s">
        <v>537</v>
      </c>
      <c r="J267" s="1" t="s">
        <v>543</v>
      </c>
      <c r="K267" s="7" t="s">
        <v>306</v>
      </c>
      <c r="L267" s="6" t="s">
        <v>348</v>
      </c>
      <c r="M267" s="11">
        <v>511584.49999999994</v>
      </c>
      <c r="N267" s="11">
        <v>4.7946499999999999</v>
      </c>
      <c r="O267" s="11">
        <v>1.0953214999999998</v>
      </c>
      <c r="P267" s="11">
        <v>0.88444999999999996</v>
      </c>
      <c r="Q267" s="11">
        <v>41.429499999999997</v>
      </c>
      <c r="R267" s="11">
        <v>1624.5949999999998</v>
      </c>
      <c r="S267" s="11">
        <v>33.981499999999997</v>
      </c>
      <c r="T267" s="11">
        <v>1540.8050000000001</v>
      </c>
      <c r="U267" s="11">
        <v>12.4754</v>
      </c>
      <c r="V267" s="11">
        <v>0.26533499999999999</v>
      </c>
      <c r="W267" s="11">
        <v>0.15082199999999998</v>
      </c>
      <c r="X267" s="11">
        <v>884.44999999999993</v>
      </c>
      <c r="Y267" s="11">
        <v>15.6408</v>
      </c>
      <c r="Z267" s="11">
        <v>0.11637499999999999</v>
      </c>
      <c r="AA267" s="11">
        <v>9.5427499999999981</v>
      </c>
      <c r="AB267" s="11">
        <v>0.11171999999999999</v>
      </c>
      <c r="AC267" s="11">
        <v>6.2376999999999995E-2</v>
      </c>
      <c r="AD267" s="11">
        <v>4.5618999999999993E-2</v>
      </c>
      <c r="AE267" s="11">
        <v>132.202</v>
      </c>
      <c r="AF267" s="11">
        <v>1.0473749999999999</v>
      </c>
      <c r="AG267" s="11">
        <v>0.69824999999999993</v>
      </c>
      <c r="AH267" s="11">
        <v>4.2825999999999996E-2</v>
      </c>
      <c r="AI267" s="11">
        <v>0.61446000000000001</v>
      </c>
      <c r="AJ267" s="11">
        <v>0.11637499999999999</v>
      </c>
      <c r="AK267" s="11">
        <v>0.16432150000000001</v>
      </c>
      <c r="AL267" s="11">
        <v>1787.5199999999998</v>
      </c>
      <c r="AM267" s="11">
        <v>5.0273999999999992</v>
      </c>
    </row>
    <row r="268" spans="1:39" s="1" customFormat="1" x14ac:dyDescent="0.2">
      <c r="A268" s="5">
        <v>44029</v>
      </c>
      <c r="B268" s="1" t="s">
        <v>277</v>
      </c>
      <c r="C268" s="1" t="s">
        <v>305</v>
      </c>
      <c r="D268" s="1">
        <v>46.55</v>
      </c>
      <c r="E268" s="1" t="s">
        <v>422</v>
      </c>
      <c r="F268" s="1" t="s">
        <v>417</v>
      </c>
      <c r="G268" s="1" t="s">
        <v>525</v>
      </c>
      <c r="H268" s="2" t="s">
        <v>317</v>
      </c>
      <c r="I268" s="1" t="s">
        <v>538</v>
      </c>
      <c r="J268" s="1" t="s">
        <v>543</v>
      </c>
      <c r="K268" s="1" t="s">
        <v>452</v>
      </c>
      <c r="M268" s="11">
        <v>613063.5</v>
      </c>
      <c r="N268" s="11">
        <v>3.3981499999999998</v>
      </c>
      <c r="O268" s="11">
        <v>1.2894349999999999</v>
      </c>
      <c r="P268" s="11">
        <v>0.293265</v>
      </c>
      <c r="Q268" s="11">
        <v>10.7065</v>
      </c>
      <c r="R268" s="11">
        <v>311.41949999999997</v>
      </c>
      <c r="S268" s="11">
        <v>610.73599999999988</v>
      </c>
      <c r="T268" s="11">
        <v>26.998999999999995</v>
      </c>
      <c r="U268" s="11">
        <v>5306.7</v>
      </c>
      <c r="V268" s="11">
        <v>4.5153499999999999E-2</v>
      </c>
      <c r="W268" s="11">
        <v>3.6308999999999994E-2</v>
      </c>
      <c r="X268" s="11">
        <v>2304.2249999999999</v>
      </c>
      <c r="Y268" s="11">
        <v>0.79135</v>
      </c>
      <c r="Z268" s="11">
        <v>4.5618999999999993E-2</v>
      </c>
      <c r="AA268" s="11">
        <v>1.3033999999999999</v>
      </c>
      <c r="AB268" s="11">
        <v>14.895999999999999</v>
      </c>
      <c r="AC268" s="11">
        <v>9.3100000000000002E-2</v>
      </c>
      <c r="AD268" s="11">
        <v>6.0049499999999992E-2</v>
      </c>
      <c r="AE268" s="11">
        <v>0.129409</v>
      </c>
      <c r="AF268" s="11">
        <v>2.1277190374999998E-2</v>
      </c>
      <c r="AG268" s="11">
        <v>0.68428499999999992</v>
      </c>
      <c r="AH268" s="11">
        <v>3.2584999999999997E-3</v>
      </c>
      <c r="AI268" s="11">
        <v>0.12335749999999999</v>
      </c>
      <c r="AJ268" s="11">
        <v>0.13033999999999998</v>
      </c>
      <c r="AK268" s="11">
        <v>1.4430499999999999E-2</v>
      </c>
      <c r="AL268" s="11">
        <v>1117.1999999999998</v>
      </c>
      <c r="AM268" s="11">
        <v>3.5377999999999998</v>
      </c>
    </row>
    <row r="269" spans="1:39" s="1" customFormat="1" x14ac:dyDescent="0.2">
      <c r="A269" s="5">
        <v>44029</v>
      </c>
      <c r="B269" s="1" t="s">
        <v>278</v>
      </c>
      <c r="C269" s="1" t="s">
        <v>305</v>
      </c>
      <c r="D269" s="1">
        <v>46.55</v>
      </c>
      <c r="E269" s="1" t="s">
        <v>422</v>
      </c>
      <c r="F269" s="1" t="s">
        <v>417</v>
      </c>
      <c r="G269" s="1" t="s">
        <v>525</v>
      </c>
      <c r="H269" s="2" t="s">
        <v>317</v>
      </c>
      <c r="I269" s="1" t="s">
        <v>538</v>
      </c>
      <c r="J269" s="1" t="s">
        <v>543</v>
      </c>
      <c r="K269" s="1" t="s">
        <v>452</v>
      </c>
      <c r="M269" s="11">
        <v>620977</v>
      </c>
      <c r="N269" s="11">
        <v>5.5394499999999995</v>
      </c>
      <c r="O269" s="11">
        <v>1.280125</v>
      </c>
      <c r="P269" s="11">
        <v>0.34912499999999996</v>
      </c>
      <c r="Q269" s="11">
        <v>3.0722999999999998</v>
      </c>
      <c r="R269" s="11">
        <v>35.610749999999996</v>
      </c>
      <c r="S269" s="11">
        <v>1233.5749999999998</v>
      </c>
      <c r="T269" s="11">
        <v>47.480999999999995</v>
      </c>
      <c r="U269" s="11">
        <v>8.3324499999999997</v>
      </c>
      <c r="V269" s="11">
        <v>5.3997999999999997E-2</v>
      </c>
      <c r="W269" s="11">
        <v>0.11171999999999999</v>
      </c>
      <c r="X269" s="11">
        <v>3649.52</v>
      </c>
      <c r="Y269" s="11">
        <v>1.2102999999999999</v>
      </c>
      <c r="Z269" s="11">
        <v>2.9791999999999999E-2</v>
      </c>
      <c r="AA269" s="11">
        <v>13.964999999999998</v>
      </c>
      <c r="AB269" s="11">
        <v>5.1670500000000001E-2</v>
      </c>
      <c r="AC269" s="11">
        <v>7.4479999999999998E-3</v>
      </c>
      <c r="AD269" s="11">
        <v>0.11637499999999999</v>
      </c>
      <c r="AE269" s="11">
        <v>6.4238999999999991E-2</v>
      </c>
      <c r="AF269" s="11">
        <v>2.1277190374999998E-2</v>
      </c>
      <c r="AG269" s="11">
        <v>2.9573214999999995E-3</v>
      </c>
      <c r="AH269" s="11">
        <v>1.28240595E-3</v>
      </c>
      <c r="AI269" s="11">
        <v>9.7754999999999995E-3</v>
      </c>
      <c r="AJ269" s="11">
        <v>3.0276119999999997E-2</v>
      </c>
      <c r="AK269" s="11">
        <v>4.1894999999999995E-2</v>
      </c>
      <c r="AL269" s="11">
        <v>10706.5</v>
      </c>
      <c r="AM269" s="11">
        <v>40.032999999999994</v>
      </c>
    </row>
    <row r="270" spans="1:39" s="1" customFormat="1" x14ac:dyDescent="0.2">
      <c r="A270" s="5">
        <v>44029</v>
      </c>
      <c r="B270" s="1" t="s">
        <v>301</v>
      </c>
      <c r="C270" s="1" t="s">
        <v>305</v>
      </c>
      <c r="D270" s="1">
        <v>46.55</v>
      </c>
      <c r="E270" s="1" t="s">
        <v>422</v>
      </c>
      <c r="F270" s="1" t="s">
        <v>417</v>
      </c>
      <c r="G270" s="1" t="s">
        <v>525</v>
      </c>
      <c r="H270" s="2" t="s">
        <v>317</v>
      </c>
      <c r="I270" s="1" t="s">
        <v>538</v>
      </c>
      <c r="J270" s="1" t="s">
        <v>543</v>
      </c>
      <c r="K270" s="1" t="s">
        <v>452</v>
      </c>
      <c r="M270" s="11">
        <v>618649.5</v>
      </c>
      <c r="N270" s="11">
        <v>3.9102000000000001</v>
      </c>
      <c r="O270" s="11">
        <v>1.4523599999999999</v>
      </c>
      <c r="P270" s="11">
        <v>0.21412999999999999</v>
      </c>
      <c r="Q270" s="11">
        <v>176.89</v>
      </c>
      <c r="R270" s="11">
        <v>340.28049999999996</v>
      </c>
      <c r="S270" s="11">
        <v>814.625</v>
      </c>
      <c r="T270" s="11">
        <v>1443.05</v>
      </c>
      <c r="U270" s="11">
        <v>884.44999999999993</v>
      </c>
      <c r="V270" s="11">
        <v>0.30257499999999998</v>
      </c>
      <c r="W270" s="11">
        <v>9.3100000000000002E-2</v>
      </c>
      <c r="X270" s="11">
        <v>3332.9799999999996</v>
      </c>
      <c r="Y270" s="11">
        <v>1.2568499999999998</v>
      </c>
      <c r="Z270" s="11">
        <v>6.9824999999999998E-2</v>
      </c>
      <c r="AA270" s="11">
        <v>11.171999999999999</v>
      </c>
      <c r="AB270" s="11">
        <v>3.1188500000000001</v>
      </c>
      <c r="AC270" s="11">
        <v>7.9134999999999997E-2</v>
      </c>
      <c r="AD270" s="11">
        <v>4.8877499999999997E-2</v>
      </c>
      <c r="AE270" s="11">
        <v>0.26533499999999999</v>
      </c>
      <c r="AF270" s="11">
        <v>2.1277190374999998E-2</v>
      </c>
      <c r="AG270" s="11">
        <v>2.9573214999999995E-3</v>
      </c>
      <c r="AH270" s="11">
        <v>2.2343999999999999E-2</v>
      </c>
      <c r="AI270" s="11">
        <v>5.07395E-2</v>
      </c>
      <c r="AJ270" s="11">
        <v>0.1862</v>
      </c>
      <c r="AK270" s="11">
        <v>2.6067999999999997E-2</v>
      </c>
      <c r="AL270" s="11">
        <v>5306.7</v>
      </c>
      <c r="AM270" s="11">
        <v>26.533499999999997</v>
      </c>
    </row>
    <row r="271" spans="1:39" s="1" customFormat="1" x14ac:dyDescent="0.2">
      <c r="A271" s="5">
        <v>44029</v>
      </c>
      <c r="B271" s="1" t="s">
        <v>304</v>
      </c>
      <c r="C271" s="1" t="s">
        <v>305</v>
      </c>
      <c r="D271" s="1">
        <v>46.55</v>
      </c>
      <c r="E271" s="1" t="s">
        <v>422</v>
      </c>
      <c r="F271" s="1" t="s">
        <v>417</v>
      </c>
      <c r="G271" s="1" t="s">
        <v>525</v>
      </c>
      <c r="H271" s="2" t="s">
        <v>317</v>
      </c>
      <c r="I271" s="1" t="s">
        <v>538</v>
      </c>
      <c r="J271" s="1" t="s">
        <v>543</v>
      </c>
      <c r="M271" s="11">
        <v>599564</v>
      </c>
      <c r="N271" s="11">
        <v>391.02</v>
      </c>
      <c r="O271" s="11">
        <v>1.3592599999999999</v>
      </c>
      <c r="P271" s="11">
        <v>4.1101322499999995E-2</v>
      </c>
      <c r="Q271" s="11">
        <v>41.429499999999997</v>
      </c>
      <c r="R271" s="11">
        <v>256.02499999999998</v>
      </c>
      <c r="S271" s="11">
        <v>963.58499999999992</v>
      </c>
      <c r="T271" s="11">
        <v>35.843499999999999</v>
      </c>
      <c r="U271" s="11">
        <v>29326.5</v>
      </c>
      <c r="V271" s="11">
        <v>0.172235</v>
      </c>
      <c r="W271" s="11">
        <v>7.4480000000000005E-2</v>
      </c>
      <c r="X271" s="11">
        <v>3039.7149999999997</v>
      </c>
      <c r="Y271" s="11">
        <v>0.89375999999999989</v>
      </c>
      <c r="Z271" s="11">
        <v>0.37240000000000001</v>
      </c>
      <c r="AA271" s="11">
        <v>7.1686999999999994</v>
      </c>
      <c r="AB271" s="11">
        <v>90.772499999999994</v>
      </c>
      <c r="AC271" s="11">
        <v>0.56791000000000003</v>
      </c>
      <c r="AD271" s="11">
        <v>0.18154499999999998</v>
      </c>
      <c r="AE271" s="11">
        <v>0.18899299999999999</v>
      </c>
      <c r="AF271" s="11">
        <v>0.20016499999999998</v>
      </c>
      <c r="AG271" s="11">
        <v>2.6533500000000001</v>
      </c>
      <c r="AH271" s="11">
        <v>8.3789999999999993E-3</v>
      </c>
      <c r="AI271" s="11">
        <v>5.8652999999999997E-2</v>
      </c>
      <c r="AJ271" s="11">
        <v>0.44687999999999994</v>
      </c>
      <c r="AK271" s="11">
        <v>1.5361499999999998E-2</v>
      </c>
      <c r="AL271" s="11">
        <v>186.2</v>
      </c>
      <c r="AM271" s="11">
        <v>2.0481999999999996</v>
      </c>
    </row>
    <row r="272" spans="1:39" s="1" customFormat="1" x14ac:dyDescent="0.2">
      <c r="A272" s="5">
        <v>44029</v>
      </c>
      <c r="B272" s="1" t="s">
        <v>279</v>
      </c>
      <c r="C272" s="1" t="s">
        <v>305</v>
      </c>
      <c r="D272" s="1">
        <v>46.55</v>
      </c>
      <c r="E272" s="1" t="s">
        <v>422</v>
      </c>
      <c r="F272" s="1" t="s">
        <v>417</v>
      </c>
      <c r="G272" s="1" t="s">
        <v>525</v>
      </c>
      <c r="H272" s="2" t="s">
        <v>317</v>
      </c>
      <c r="I272" s="1" t="s">
        <v>537</v>
      </c>
      <c r="J272" s="1" t="s">
        <v>544</v>
      </c>
      <c r="M272" s="11">
        <v>577220</v>
      </c>
      <c r="N272" s="11">
        <v>6.2637680000000001E-2</v>
      </c>
      <c r="O272" s="11">
        <v>1.4570149999999999</v>
      </c>
      <c r="P272" s="11">
        <v>4.1101322499999995E-2</v>
      </c>
      <c r="Q272" s="11">
        <v>4.5618999999999996</v>
      </c>
      <c r="R272" s="11">
        <v>209.94049999999999</v>
      </c>
      <c r="S272" s="11">
        <v>972.89499999999987</v>
      </c>
      <c r="T272" s="11">
        <v>1024.0999999999999</v>
      </c>
      <c r="U272" s="11">
        <v>31.188500000000001</v>
      </c>
      <c r="V272" s="11">
        <v>4.8877499999999997E-2</v>
      </c>
      <c r="W272" s="11">
        <v>3.5378E-2</v>
      </c>
      <c r="X272" s="11">
        <v>3444.7</v>
      </c>
      <c r="Y272" s="11">
        <v>0.27364417499999999</v>
      </c>
      <c r="Z272" s="11">
        <v>0.60514999999999997</v>
      </c>
      <c r="AA272" s="11">
        <v>0.93099999999999994</v>
      </c>
      <c r="AB272" s="11">
        <v>0.14430499999999999</v>
      </c>
      <c r="AC272" s="11">
        <v>9.9616999999999987E-3</v>
      </c>
      <c r="AD272" s="11">
        <v>4.3291499999999997E-2</v>
      </c>
      <c r="AE272" s="11">
        <v>0.172235</v>
      </c>
      <c r="AF272" s="11">
        <v>2.1277190374999998E-2</v>
      </c>
      <c r="AG272" s="11">
        <v>1.9551000000000001</v>
      </c>
      <c r="AH272" s="11">
        <v>6.9824999999999991E-3</v>
      </c>
      <c r="AI272" s="11">
        <v>7.4480000000000005E-2</v>
      </c>
      <c r="AJ272" s="11">
        <v>9.3100000000000002E-2</v>
      </c>
      <c r="AK272" s="11">
        <v>1.6757999999999999E-3</v>
      </c>
      <c r="AL272" s="11">
        <v>69.824999999999989</v>
      </c>
      <c r="AM272" s="11">
        <v>1.8154499999999998</v>
      </c>
    </row>
    <row r="273" spans="1:39" s="1" customFormat="1" x14ac:dyDescent="0.2">
      <c r="A273" s="5">
        <v>44029</v>
      </c>
      <c r="B273" s="1" t="s">
        <v>302</v>
      </c>
      <c r="C273" s="1" t="s">
        <v>305</v>
      </c>
      <c r="D273" s="1">
        <v>46.55</v>
      </c>
      <c r="E273" s="1" t="s">
        <v>422</v>
      </c>
      <c r="F273" s="1" t="s">
        <v>417</v>
      </c>
      <c r="G273" s="1" t="s">
        <v>525</v>
      </c>
      <c r="H273" s="2" t="s">
        <v>317</v>
      </c>
      <c r="I273" s="1" t="s">
        <v>537</v>
      </c>
      <c r="J273" s="1" t="s">
        <v>543</v>
      </c>
      <c r="M273" s="11">
        <v>583737</v>
      </c>
      <c r="N273" s="11">
        <v>6.2637680000000001E-2</v>
      </c>
      <c r="O273" s="11">
        <v>1.1544399999999999</v>
      </c>
      <c r="P273" s="11">
        <v>9.3100000000000002E-2</v>
      </c>
      <c r="Q273" s="11">
        <v>102.41</v>
      </c>
      <c r="R273" s="11">
        <v>85.652000000000001</v>
      </c>
      <c r="S273" s="11">
        <v>260.67999999999995</v>
      </c>
      <c r="T273" s="11">
        <v>2606.7999999999997</v>
      </c>
      <c r="U273" s="11">
        <v>181.54499999999999</v>
      </c>
      <c r="V273" s="11">
        <v>0.190855</v>
      </c>
      <c r="W273" s="11">
        <v>4.1429499999999994E-2</v>
      </c>
      <c r="X273" s="11">
        <v>1941.135</v>
      </c>
      <c r="Y273" s="11">
        <v>1.3033999999999999</v>
      </c>
      <c r="Z273" s="11">
        <v>0.24205999999999997</v>
      </c>
      <c r="AA273" s="11">
        <v>7.1686999999999994</v>
      </c>
      <c r="AB273" s="11">
        <v>1.4896</v>
      </c>
      <c r="AC273" s="11">
        <v>5.3997999999999997E-2</v>
      </c>
      <c r="AD273" s="11">
        <v>0.23274999999999998</v>
      </c>
      <c r="AE273" s="11">
        <v>1.1218549999999998</v>
      </c>
      <c r="AF273" s="11">
        <v>0.10706499999999999</v>
      </c>
      <c r="AG273" s="11">
        <v>10.7065</v>
      </c>
      <c r="AH273" s="11">
        <v>1.4430499999999999E-2</v>
      </c>
      <c r="AI273" s="11">
        <v>0.237405</v>
      </c>
      <c r="AJ273" s="11">
        <v>7.9134999999999997E-2</v>
      </c>
      <c r="AK273" s="11">
        <v>1.6757999999999999E-2</v>
      </c>
      <c r="AL273" s="11">
        <v>4375.7</v>
      </c>
      <c r="AM273" s="11">
        <v>30.722999999999999</v>
      </c>
    </row>
    <row r="274" spans="1:39" s="1" customFormat="1" x14ac:dyDescent="0.2">
      <c r="A274" s="5">
        <v>44029</v>
      </c>
      <c r="B274" s="1" t="s">
        <v>280</v>
      </c>
      <c r="C274" s="1" t="s">
        <v>305</v>
      </c>
      <c r="D274" s="1">
        <v>46.55</v>
      </c>
      <c r="E274" s="1" t="s">
        <v>422</v>
      </c>
      <c r="F274" s="1" t="s">
        <v>417</v>
      </c>
      <c r="G274" s="1" t="s">
        <v>525</v>
      </c>
      <c r="H274" s="2" t="s">
        <v>317</v>
      </c>
      <c r="I274" s="1" t="s">
        <v>538</v>
      </c>
      <c r="J274" s="1" t="s">
        <v>543</v>
      </c>
      <c r="M274" s="11">
        <v>593047</v>
      </c>
      <c r="N274" s="11">
        <v>2.6999</v>
      </c>
      <c r="O274" s="11">
        <v>1.3871899999999999</v>
      </c>
      <c r="P274" s="11">
        <v>0.27929999999999999</v>
      </c>
      <c r="Q274" s="11">
        <v>5.3997999999999999</v>
      </c>
      <c r="R274" s="11">
        <v>158.7355</v>
      </c>
      <c r="S274" s="11">
        <v>1052.03</v>
      </c>
      <c r="T274" s="11">
        <v>1163.75</v>
      </c>
      <c r="U274" s="11">
        <v>8.3789999999999996</v>
      </c>
      <c r="V274" s="11">
        <v>1.748580925E-3</v>
      </c>
      <c r="W274" s="11">
        <v>4.2825999999999996E-2</v>
      </c>
      <c r="X274" s="11">
        <v>4319.8399999999992</v>
      </c>
      <c r="Y274" s="11">
        <v>0.27364417499999999</v>
      </c>
      <c r="Z274" s="11">
        <v>6.5169999999999992E-2</v>
      </c>
      <c r="AA274" s="11">
        <v>4.6550000000000002</v>
      </c>
      <c r="AB274" s="11">
        <v>0.12568499999999999</v>
      </c>
      <c r="AC274" s="11">
        <v>1.3721543499999999E-3</v>
      </c>
      <c r="AD274" s="11">
        <v>0.23274999999999998</v>
      </c>
      <c r="AE274" s="11">
        <v>0.25602499999999995</v>
      </c>
      <c r="AF274" s="11">
        <v>6.3773499999999997E-2</v>
      </c>
      <c r="AG274" s="11">
        <v>3.8170999999999999</v>
      </c>
      <c r="AH274" s="11">
        <v>7.4479999999999998E-3</v>
      </c>
      <c r="AI274" s="11">
        <v>4.3291499999999997E-2</v>
      </c>
      <c r="AJ274" s="11">
        <v>7.0290499999999992E-2</v>
      </c>
      <c r="AK274" s="11">
        <v>2.5136999999999998E-3</v>
      </c>
      <c r="AL274" s="11">
        <v>1768.8999999999999</v>
      </c>
      <c r="AM274" s="11">
        <v>6.982499999999999</v>
      </c>
    </row>
    <row r="275" spans="1:39" s="1" customFormat="1" x14ac:dyDescent="0.2">
      <c r="A275" s="5"/>
      <c r="H275" s="2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</row>
    <row r="276" spans="1:39" s="20" customFormat="1" ht="12.75" x14ac:dyDescent="0.2">
      <c r="A276" s="19" t="s">
        <v>582</v>
      </c>
      <c r="H276" s="21"/>
      <c r="L276" s="21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</row>
    <row r="277" spans="1:39" s="3" customFormat="1" x14ac:dyDescent="0.2">
      <c r="A277" s="3" t="s">
        <v>578</v>
      </c>
      <c r="B277" s="3" t="s">
        <v>579</v>
      </c>
      <c r="C277" s="3" t="s">
        <v>580</v>
      </c>
      <c r="D277" s="3" t="s">
        <v>284</v>
      </c>
      <c r="E277" s="4" t="s">
        <v>357</v>
      </c>
      <c r="F277" s="4" t="s">
        <v>401</v>
      </c>
      <c r="G277" s="4" t="s">
        <v>524</v>
      </c>
      <c r="H277" s="3" t="s">
        <v>533</v>
      </c>
      <c r="I277" s="3" t="s">
        <v>354</v>
      </c>
      <c r="J277" s="3" t="s">
        <v>355</v>
      </c>
      <c r="K277" s="3" t="s">
        <v>545</v>
      </c>
      <c r="L277" s="3" t="s">
        <v>356</v>
      </c>
      <c r="M277" s="23" t="s">
        <v>424</v>
      </c>
      <c r="N277" s="23" t="s">
        <v>425</v>
      </c>
      <c r="O277" s="23" t="s">
        <v>426</v>
      </c>
      <c r="P277" s="23" t="s">
        <v>427</v>
      </c>
      <c r="Q277" s="23" t="s">
        <v>428</v>
      </c>
      <c r="R277" s="23" t="s">
        <v>429</v>
      </c>
      <c r="S277" s="23" t="s">
        <v>430</v>
      </c>
      <c r="T277" s="23" t="s">
        <v>431</v>
      </c>
      <c r="U277" s="23" t="s">
        <v>432</v>
      </c>
      <c r="V277" s="23" t="s">
        <v>433</v>
      </c>
      <c r="W277" s="23" t="s">
        <v>434</v>
      </c>
      <c r="X277" s="23" t="s">
        <v>435</v>
      </c>
      <c r="Y277" s="23" t="s">
        <v>436</v>
      </c>
      <c r="Z277" s="23" t="s">
        <v>437</v>
      </c>
      <c r="AA277" s="23" t="s">
        <v>438</v>
      </c>
      <c r="AB277" s="23" t="s">
        <v>439</v>
      </c>
      <c r="AC277" s="23" t="s">
        <v>440</v>
      </c>
      <c r="AD277" s="23" t="s">
        <v>441</v>
      </c>
      <c r="AE277" s="23" t="s">
        <v>442</v>
      </c>
      <c r="AF277" s="23" t="s">
        <v>443</v>
      </c>
      <c r="AG277" s="23" t="s">
        <v>444</v>
      </c>
      <c r="AH277" s="23" t="s">
        <v>445</v>
      </c>
      <c r="AI277" s="23" t="s">
        <v>446</v>
      </c>
      <c r="AJ277" s="23" t="s">
        <v>447</v>
      </c>
      <c r="AK277" s="23" t="s">
        <v>448</v>
      </c>
      <c r="AL277" s="23" t="s">
        <v>449</v>
      </c>
      <c r="AM277" s="23" t="s">
        <v>450</v>
      </c>
    </row>
    <row r="278" spans="1:39" s="1" customFormat="1" x14ac:dyDescent="0.2">
      <c r="A278" s="5">
        <v>43889</v>
      </c>
      <c r="B278" s="1" t="s">
        <v>228</v>
      </c>
      <c r="C278" s="1" t="s">
        <v>305</v>
      </c>
      <c r="D278" s="1">
        <v>46.55</v>
      </c>
      <c r="E278" s="1" t="s">
        <v>364</v>
      </c>
      <c r="F278" s="1" t="s">
        <v>364</v>
      </c>
      <c r="G278" s="1" t="s">
        <v>529</v>
      </c>
      <c r="H278" s="2" t="s">
        <v>313</v>
      </c>
      <c r="I278" s="1" t="s">
        <v>539</v>
      </c>
      <c r="J278" s="1" t="s">
        <v>544</v>
      </c>
      <c r="K278" s="1" t="s">
        <v>315</v>
      </c>
      <c r="L278" s="2" t="s">
        <v>559</v>
      </c>
      <c r="M278" s="11">
        <v>539514.5</v>
      </c>
      <c r="N278" s="11">
        <v>2.3275000000000001</v>
      </c>
      <c r="O278" s="11">
        <v>1.3964999999999999</v>
      </c>
      <c r="P278" s="11">
        <v>1.4896</v>
      </c>
      <c r="Q278" s="11">
        <v>58.1875</v>
      </c>
      <c r="R278" s="11">
        <v>45.619</v>
      </c>
      <c r="S278" s="11">
        <v>100.0825</v>
      </c>
      <c r="T278" s="11">
        <v>103.34100000000001</v>
      </c>
      <c r="U278" s="11">
        <v>29.326499999999999</v>
      </c>
      <c r="V278" s="11">
        <v>0.11265099999999999</v>
      </c>
      <c r="W278" s="11">
        <v>0.30583349999999998</v>
      </c>
      <c r="X278" s="11">
        <v>950.55100000000004</v>
      </c>
      <c r="Y278" s="11">
        <v>40.870899999999999</v>
      </c>
      <c r="Z278" s="11">
        <v>4.6550000000000001E-2</v>
      </c>
      <c r="AA278" s="11">
        <v>0.77272999999999992</v>
      </c>
      <c r="AB278" s="11">
        <v>4.1561003749999992E-3</v>
      </c>
      <c r="AC278" s="11">
        <v>0.26998999999999995</v>
      </c>
      <c r="AD278" s="11">
        <v>0.10241</v>
      </c>
      <c r="AE278" s="11">
        <v>0.16804549999999999</v>
      </c>
      <c r="AF278" s="11">
        <v>1.065995</v>
      </c>
      <c r="AG278" s="11">
        <v>0.32584999999999997</v>
      </c>
      <c r="AH278" s="11">
        <v>4.6084499999999994E-2</v>
      </c>
      <c r="AI278" s="11">
        <v>1.4201474E-3</v>
      </c>
      <c r="AJ278" s="11">
        <v>4.4629648750000001E-2</v>
      </c>
      <c r="AK278" s="11">
        <v>2.5137E-2</v>
      </c>
      <c r="AL278" s="11">
        <v>17.5959</v>
      </c>
      <c r="AM278" s="11">
        <v>22.343999999999998</v>
      </c>
    </row>
    <row r="279" spans="1:39" s="1" customFormat="1" x14ac:dyDescent="0.2">
      <c r="A279" s="5">
        <v>43889</v>
      </c>
      <c r="B279" s="1" t="s">
        <v>229</v>
      </c>
      <c r="C279" s="1" t="s">
        <v>305</v>
      </c>
      <c r="D279" s="1">
        <v>46.55</v>
      </c>
      <c r="E279" s="1" t="s">
        <v>364</v>
      </c>
      <c r="F279" s="1" t="s">
        <v>364</v>
      </c>
      <c r="G279" s="1" t="s">
        <v>529</v>
      </c>
      <c r="H279" s="2" t="s">
        <v>313</v>
      </c>
      <c r="I279" s="1" t="s">
        <v>539</v>
      </c>
      <c r="J279" s="1" t="s">
        <v>542</v>
      </c>
      <c r="L279" s="2" t="s">
        <v>318</v>
      </c>
      <c r="M279" s="11">
        <v>515308.49999999994</v>
      </c>
      <c r="N279" s="11">
        <v>4.7015500000000001</v>
      </c>
      <c r="O279" s="11">
        <v>3.5238350000000001</v>
      </c>
      <c r="P279" s="11">
        <v>1.6757999999999997</v>
      </c>
      <c r="Q279" s="11">
        <v>228.56049999999999</v>
      </c>
      <c r="R279" s="11">
        <v>45.153499999999994</v>
      </c>
      <c r="S279" s="11">
        <v>274.64499999999998</v>
      </c>
      <c r="T279" s="11">
        <v>228.095</v>
      </c>
      <c r="U279" s="11">
        <v>6.1911500000000004</v>
      </c>
      <c r="V279" s="11">
        <v>0.52135999999999993</v>
      </c>
      <c r="W279" s="11">
        <v>0.48877500000000002</v>
      </c>
      <c r="X279" s="11">
        <v>273.714</v>
      </c>
      <c r="Y279" s="11">
        <v>69.359499999999997</v>
      </c>
      <c r="Z279" s="11">
        <v>4.841199999999999E-2</v>
      </c>
      <c r="AA279" s="11">
        <v>2.1692299999999998</v>
      </c>
      <c r="AB279" s="11">
        <v>0.108927</v>
      </c>
      <c r="AC279" s="11">
        <v>2.5416300000000001</v>
      </c>
      <c r="AD279" s="11">
        <v>0.51204999999999989</v>
      </c>
      <c r="AE279" s="11">
        <v>38.170999999999992</v>
      </c>
      <c r="AF279" s="11">
        <v>2.7929999999999997</v>
      </c>
      <c r="AG279" s="11">
        <v>0.63307999999999998</v>
      </c>
      <c r="AH279" s="11">
        <v>1.5361499999999998E-2</v>
      </c>
      <c r="AI279" s="11">
        <v>1.5873549999999998</v>
      </c>
      <c r="AJ279" s="11">
        <v>0.190855</v>
      </c>
      <c r="AK279" s="11">
        <v>0.48877500000000002</v>
      </c>
      <c r="AL279" s="11">
        <v>740.14499999999998</v>
      </c>
      <c r="AM279" s="11">
        <v>185.7345</v>
      </c>
    </row>
    <row r="280" spans="1:39" s="1" customFormat="1" x14ac:dyDescent="0.2">
      <c r="A280" s="5">
        <v>43889</v>
      </c>
      <c r="B280" s="1" t="s">
        <v>230</v>
      </c>
      <c r="C280" s="1" t="s">
        <v>305</v>
      </c>
      <c r="D280" s="1">
        <v>46.55</v>
      </c>
      <c r="E280" s="1" t="s">
        <v>364</v>
      </c>
      <c r="F280" s="1" t="s">
        <v>364</v>
      </c>
      <c r="G280" s="1" t="s">
        <v>529</v>
      </c>
      <c r="H280" s="2" t="s">
        <v>313</v>
      </c>
      <c r="I280" s="1" t="s">
        <v>539</v>
      </c>
      <c r="J280" s="1" t="s">
        <v>542</v>
      </c>
      <c r="L280" s="2" t="s">
        <v>318</v>
      </c>
      <c r="M280" s="11">
        <v>510653.49999999994</v>
      </c>
      <c r="N280" s="11">
        <v>2.3088799999999998</v>
      </c>
      <c r="O280" s="11">
        <v>2.0063049999999998</v>
      </c>
      <c r="P280" s="11">
        <v>0.65169999999999995</v>
      </c>
      <c r="Q280" s="11">
        <v>25.137</v>
      </c>
      <c r="R280" s="11">
        <v>307.22999999999996</v>
      </c>
      <c r="S280" s="11">
        <v>4701.5499999999993</v>
      </c>
      <c r="T280" s="11">
        <v>400.33</v>
      </c>
      <c r="U280" s="11">
        <v>11.171999999999999</v>
      </c>
      <c r="V280" s="11">
        <v>0.26998999999999995</v>
      </c>
      <c r="W280" s="11">
        <v>0.45153499999999996</v>
      </c>
      <c r="X280" s="11">
        <v>105.66849999999999</v>
      </c>
      <c r="Y280" s="11">
        <v>71.686999999999998</v>
      </c>
      <c r="Z280" s="11">
        <v>0.11637499999999999</v>
      </c>
      <c r="AA280" s="11">
        <v>41.429499999999997</v>
      </c>
      <c r="AB280" s="11">
        <v>0.54463499999999998</v>
      </c>
      <c r="AC280" s="11">
        <v>0.10008249999999999</v>
      </c>
      <c r="AD280" s="11">
        <v>7.9134999999999997E-2</v>
      </c>
      <c r="AE280" s="11">
        <v>31.654</v>
      </c>
      <c r="AF280" s="11">
        <v>18.945849999999997</v>
      </c>
      <c r="AG280" s="11">
        <v>13.964999999999998</v>
      </c>
      <c r="AH280" s="11">
        <v>9.7754999999999995E-2</v>
      </c>
      <c r="AI280" s="11">
        <v>0.76807499999999995</v>
      </c>
      <c r="AJ280" s="11">
        <v>0.60514999999999997</v>
      </c>
      <c r="AK280" s="11">
        <v>0.40964</v>
      </c>
      <c r="AL280" s="11">
        <v>2699.8999999999996</v>
      </c>
      <c r="AM280" s="11">
        <v>819.28</v>
      </c>
    </row>
    <row r="281" spans="1:39" s="1" customFormat="1" x14ac:dyDescent="0.2">
      <c r="A281" s="5">
        <v>44029</v>
      </c>
      <c r="B281" s="1" t="s">
        <v>269</v>
      </c>
      <c r="C281" s="1" t="s">
        <v>305</v>
      </c>
      <c r="D281" s="1">
        <v>46.55</v>
      </c>
      <c r="E281" s="1" t="s">
        <v>364</v>
      </c>
      <c r="F281" s="1" t="s">
        <v>364</v>
      </c>
      <c r="G281" s="1" t="s">
        <v>529</v>
      </c>
      <c r="H281" s="2" t="s">
        <v>313</v>
      </c>
      <c r="I281" s="1" t="s">
        <v>539</v>
      </c>
      <c r="J281" s="1" t="s">
        <v>544</v>
      </c>
      <c r="M281" s="11">
        <v>581875</v>
      </c>
      <c r="N281" s="11">
        <v>4.1894999999999998</v>
      </c>
      <c r="O281" s="11">
        <v>1.5873549999999998</v>
      </c>
      <c r="P281" s="11">
        <v>0.14430499999999999</v>
      </c>
      <c r="Q281" s="11">
        <v>50.972249999999995</v>
      </c>
      <c r="R281" s="11">
        <v>38.170999999999992</v>
      </c>
      <c r="S281" s="11">
        <v>91.703499999999991</v>
      </c>
      <c r="T281" s="11">
        <v>63.773499999999999</v>
      </c>
      <c r="U281" s="11">
        <v>12.5685</v>
      </c>
      <c r="V281" s="11">
        <v>0.172235</v>
      </c>
      <c r="W281" s="11">
        <v>0.40126099999999992</v>
      </c>
      <c r="X281" s="11">
        <v>5032.0549999999994</v>
      </c>
      <c r="Y281" s="11">
        <v>68.335399999999993</v>
      </c>
      <c r="Z281" s="11">
        <v>0.13965</v>
      </c>
      <c r="AA281" s="11">
        <v>1.6571799999999999</v>
      </c>
      <c r="AB281" s="11">
        <v>5.8187499999999996E-2</v>
      </c>
      <c r="AC281" s="11">
        <v>0.67962999999999996</v>
      </c>
      <c r="AD281" s="11">
        <v>0.10659949999999999</v>
      </c>
      <c r="AE281" s="11">
        <v>44.687999999999995</v>
      </c>
      <c r="AF281" s="11">
        <v>1.1172</v>
      </c>
      <c r="AG281" s="11">
        <v>3.7239999999999998</v>
      </c>
      <c r="AH281" s="11">
        <v>9.7754999999999995E-3</v>
      </c>
      <c r="AI281" s="11">
        <v>0.82393499999999997</v>
      </c>
      <c r="AJ281" s="11">
        <v>0.93099999999999994</v>
      </c>
      <c r="AK281" s="11">
        <v>0.10659949999999999</v>
      </c>
      <c r="AL281" s="11">
        <v>707.56</v>
      </c>
      <c r="AM281" s="11">
        <v>127.547</v>
      </c>
    </row>
    <row r="282" spans="1:39" s="1" customFormat="1" x14ac:dyDescent="0.2">
      <c r="A282" s="5">
        <v>44029</v>
      </c>
      <c r="B282" s="1" t="s">
        <v>270</v>
      </c>
      <c r="C282" s="1" t="s">
        <v>305</v>
      </c>
      <c r="D282" s="1">
        <v>46.55</v>
      </c>
      <c r="E282" s="1" t="s">
        <v>364</v>
      </c>
      <c r="F282" s="1" t="s">
        <v>364</v>
      </c>
      <c r="G282" s="1" t="s">
        <v>529</v>
      </c>
      <c r="H282" s="2" t="s">
        <v>313</v>
      </c>
      <c r="I282" s="1" t="s">
        <v>538</v>
      </c>
      <c r="J282" s="1" t="s">
        <v>543</v>
      </c>
      <c r="M282" s="11">
        <v>570237.5</v>
      </c>
      <c r="N282" s="11">
        <v>3.6308999999999996</v>
      </c>
      <c r="O282" s="11">
        <v>1.2847799999999998</v>
      </c>
      <c r="P282" s="11">
        <v>0.10241</v>
      </c>
      <c r="Q282" s="11">
        <v>4.2360499999999996</v>
      </c>
      <c r="R282" s="11">
        <v>6.6566499999999991</v>
      </c>
      <c r="S282" s="11">
        <v>86.582999999999998</v>
      </c>
      <c r="T282" s="11">
        <v>57.256499999999996</v>
      </c>
      <c r="U282" s="11">
        <v>10.241</v>
      </c>
      <c r="V282" s="11">
        <v>9.0306999999999998E-2</v>
      </c>
      <c r="W282" s="11">
        <v>0.1959755</v>
      </c>
      <c r="X282" s="11">
        <v>4338.46</v>
      </c>
      <c r="Y282" s="11">
        <v>26.114550000000001</v>
      </c>
      <c r="Z282" s="11">
        <v>3.4446999999999998E-2</v>
      </c>
      <c r="AA282" s="11">
        <v>3.5750399999999996</v>
      </c>
      <c r="AB282" s="11">
        <v>9.682399999999998E-2</v>
      </c>
      <c r="AC282" s="11">
        <v>5.5859999999999993E-2</v>
      </c>
      <c r="AD282" s="11">
        <v>2.4671499999999999E-2</v>
      </c>
      <c r="AE282" s="11">
        <v>175.49349999999998</v>
      </c>
      <c r="AF282" s="11">
        <v>2.1277190374999998E-2</v>
      </c>
      <c r="AG282" s="11">
        <v>2.2343999999999999</v>
      </c>
      <c r="AH282" s="11">
        <v>1.3499499999999999E-2</v>
      </c>
      <c r="AI282" s="11">
        <v>1.9551000000000001</v>
      </c>
      <c r="AJ282" s="11">
        <v>8.8444999999999996E-2</v>
      </c>
      <c r="AK282" s="11">
        <v>0.16432150000000001</v>
      </c>
      <c r="AL282" s="11">
        <v>2336.81</v>
      </c>
      <c r="AM282" s="11">
        <v>265.33499999999998</v>
      </c>
    </row>
    <row r="283" spans="1:39" s="1" customFormat="1" x14ac:dyDescent="0.2">
      <c r="A283" s="5">
        <v>44029</v>
      </c>
      <c r="B283" s="1" t="s">
        <v>271</v>
      </c>
      <c r="C283" s="1" t="s">
        <v>305</v>
      </c>
      <c r="D283" s="1">
        <v>46.55</v>
      </c>
      <c r="E283" s="1" t="s">
        <v>364</v>
      </c>
      <c r="F283" s="1" t="s">
        <v>364</v>
      </c>
      <c r="G283" s="1" t="s">
        <v>529</v>
      </c>
      <c r="H283" s="2" t="s">
        <v>313</v>
      </c>
      <c r="I283" s="1" t="s">
        <v>538</v>
      </c>
      <c r="J283" s="1" t="s">
        <v>543</v>
      </c>
      <c r="M283" s="11">
        <v>586064.5</v>
      </c>
      <c r="N283" s="11">
        <v>3.8636499999999998</v>
      </c>
      <c r="O283" s="11">
        <v>1.978375</v>
      </c>
      <c r="P283" s="11">
        <v>0.86117499999999991</v>
      </c>
      <c r="Q283" s="11">
        <v>9.4961999999999982</v>
      </c>
      <c r="R283" s="11">
        <v>26.533499999999997</v>
      </c>
      <c r="S283" s="11">
        <v>105.66849999999999</v>
      </c>
      <c r="T283" s="11">
        <v>72.152500000000003</v>
      </c>
      <c r="U283" s="11">
        <v>15.361499999999999</v>
      </c>
      <c r="V283" s="11">
        <v>0.21412999999999999</v>
      </c>
      <c r="W283" s="11">
        <v>0.13499499999999998</v>
      </c>
      <c r="X283" s="11">
        <v>893.75999999999988</v>
      </c>
      <c r="Y283" s="11">
        <v>20.34235</v>
      </c>
      <c r="Z283" s="11">
        <v>0.16292499999999999</v>
      </c>
      <c r="AA283" s="11">
        <v>2.3414649999999999</v>
      </c>
      <c r="AB283" s="11">
        <v>0.190855</v>
      </c>
      <c r="AC283" s="11">
        <v>1.3721543499999999E-3</v>
      </c>
      <c r="AD283" s="11">
        <v>6.5169999999999992E-2</v>
      </c>
      <c r="AE283" s="11">
        <v>57.256499999999996</v>
      </c>
      <c r="AF283" s="11">
        <v>1.8154499999999998</v>
      </c>
      <c r="AG283" s="11">
        <v>2.6533500000000001</v>
      </c>
      <c r="AH283" s="11">
        <v>1.4896E-2</v>
      </c>
      <c r="AI283" s="11">
        <v>0.46549999999999997</v>
      </c>
      <c r="AJ283" s="11">
        <v>3.0276119999999997E-2</v>
      </c>
      <c r="AK283" s="11">
        <v>9.2634499999999995E-2</v>
      </c>
      <c r="AL283" s="11">
        <v>1210.3</v>
      </c>
      <c r="AM283" s="11">
        <v>155.01149999999998</v>
      </c>
    </row>
    <row r="284" spans="1:39" s="1" customFormat="1" x14ac:dyDescent="0.2">
      <c r="A284" s="5">
        <v>44029</v>
      </c>
      <c r="B284" s="1" t="s">
        <v>272</v>
      </c>
      <c r="C284" s="1" t="s">
        <v>305</v>
      </c>
      <c r="D284" s="1">
        <v>46.55</v>
      </c>
      <c r="E284" s="1" t="s">
        <v>364</v>
      </c>
      <c r="F284" s="1" t="s">
        <v>364</v>
      </c>
      <c r="G284" s="1" t="s">
        <v>529</v>
      </c>
      <c r="H284" s="2" t="s">
        <v>313</v>
      </c>
      <c r="I284" s="1" t="s">
        <v>538</v>
      </c>
      <c r="J284" s="1" t="s">
        <v>544</v>
      </c>
      <c r="M284" s="11">
        <v>595374.5</v>
      </c>
      <c r="N284" s="11">
        <v>3.5377999999999998</v>
      </c>
      <c r="O284" s="11">
        <v>1.4616699999999998</v>
      </c>
      <c r="P284" s="11">
        <v>0.33050499999999999</v>
      </c>
      <c r="Q284" s="11">
        <v>38.170999999999992</v>
      </c>
      <c r="R284" s="11">
        <v>23.274999999999999</v>
      </c>
      <c r="S284" s="11">
        <v>79.134999999999991</v>
      </c>
      <c r="T284" s="11">
        <v>18.154499999999999</v>
      </c>
      <c r="U284" s="11">
        <v>2.3740499999999995</v>
      </c>
      <c r="V284" s="11">
        <v>0.12196099999999999</v>
      </c>
      <c r="W284" s="11">
        <v>0.190855</v>
      </c>
      <c r="X284" s="11">
        <v>991.51499999999999</v>
      </c>
      <c r="Y284" s="11">
        <v>23.274999999999999</v>
      </c>
      <c r="Z284" s="11">
        <v>1.4430499999999999E-2</v>
      </c>
      <c r="AA284" s="11">
        <v>6.0514999999999999</v>
      </c>
      <c r="AB284" s="11">
        <v>6.5169999999999992E-2</v>
      </c>
      <c r="AC284" s="11">
        <v>0.28860999999999998</v>
      </c>
      <c r="AD284" s="11">
        <v>5.8652999999999997E-2</v>
      </c>
      <c r="AE284" s="11">
        <v>1.5827</v>
      </c>
      <c r="AF284" s="11">
        <v>0.37240000000000001</v>
      </c>
      <c r="AG284" s="11">
        <v>2.2809499999999998</v>
      </c>
      <c r="AH284" s="11">
        <v>6.9824999999999998E-4</v>
      </c>
      <c r="AI284" s="11">
        <v>0.1862</v>
      </c>
      <c r="AJ284" s="11">
        <v>0.172235</v>
      </c>
      <c r="AK284" s="11">
        <v>6.5169999999999992E-2</v>
      </c>
      <c r="AL284" s="11">
        <v>27.929999999999996</v>
      </c>
      <c r="AM284" s="11">
        <v>16.292499999999997</v>
      </c>
    </row>
    <row r="285" spans="1:39" s="1" customFormat="1" x14ac:dyDescent="0.2">
      <c r="A285" s="5">
        <v>44029</v>
      </c>
      <c r="B285" s="1" t="s">
        <v>299</v>
      </c>
      <c r="C285" s="1" t="s">
        <v>305</v>
      </c>
      <c r="D285" s="1">
        <v>46.55</v>
      </c>
      <c r="E285" s="1" t="s">
        <v>364</v>
      </c>
      <c r="F285" s="1" t="s">
        <v>364</v>
      </c>
      <c r="G285" s="1" t="s">
        <v>529</v>
      </c>
      <c r="H285" s="2" t="s">
        <v>313</v>
      </c>
      <c r="I285" s="1" t="s">
        <v>538</v>
      </c>
      <c r="J285" s="1" t="s">
        <v>543</v>
      </c>
      <c r="M285" s="11">
        <v>581875</v>
      </c>
      <c r="N285" s="11">
        <v>6.9359499999999992</v>
      </c>
      <c r="O285" s="11">
        <v>6.8428499999999994</v>
      </c>
      <c r="P285" s="11">
        <v>0.19550999999999999</v>
      </c>
      <c r="Q285" s="11">
        <v>667.99249999999995</v>
      </c>
      <c r="R285" s="11">
        <v>69.359499999999997</v>
      </c>
      <c r="S285" s="11">
        <v>377.05499999999995</v>
      </c>
      <c r="T285" s="11">
        <v>50.274000000000001</v>
      </c>
      <c r="U285" s="11">
        <v>77.738499999999988</v>
      </c>
      <c r="V285" s="11">
        <v>0.75410999999999995</v>
      </c>
      <c r="W285" s="11">
        <v>0.66566499999999995</v>
      </c>
      <c r="X285" s="11">
        <v>251.8355</v>
      </c>
      <c r="Y285" s="11">
        <v>93.1</v>
      </c>
      <c r="Z285" s="11">
        <v>3.8170999999999997E-2</v>
      </c>
      <c r="AA285" s="11">
        <v>2.75576</v>
      </c>
      <c r="AB285" s="11">
        <v>0.70755999999999997</v>
      </c>
      <c r="AC285" s="11">
        <v>5.6325499999999993</v>
      </c>
      <c r="AD285" s="11">
        <v>0.69824999999999993</v>
      </c>
      <c r="AE285" s="11">
        <v>59.118499999999997</v>
      </c>
      <c r="AF285" s="11">
        <v>1.0566850000000001</v>
      </c>
      <c r="AG285" s="11">
        <v>3.1188500000000001</v>
      </c>
      <c r="AH285" s="11">
        <v>1.6757999999999999E-3</v>
      </c>
      <c r="AI285" s="11">
        <v>2.1645749999999997</v>
      </c>
      <c r="AJ285" s="11">
        <v>8.3789999999999989E-2</v>
      </c>
      <c r="AK285" s="11">
        <v>1.1963349999999999</v>
      </c>
      <c r="AL285" s="11">
        <v>1024.0999999999999</v>
      </c>
      <c r="AM285" s="11">
        <v>279.76549999999997</v>
      </c>
    </row>
    <row r="286" spans="1:39" s="1" customFormat="1" x14ac:dyDescent="0.2">
      <c r="A286" s="5">
        <v>44029</v>
      </c>
      <c r="B286" s="1" t="s">
        <v>303</v>
      </c>
      <c r="C286" s="1" t="s">
        <v>305</v>
      </c>
      <c r="D286" s="1">
        <v>46.55</v>
      </c>
      <c r="E286" s="1" t="s">
        <v>364</v>
      </c>
      <c r="F286" s="1" t="s">
        <v>364</v>
      </c>
      <c r="G286" s="1" t="s">
        <v>529</v>
      </c>
      <c r="H286" s="2" t="s">
        <v>313</v>
      </c>
      <c r="I286" s="1" t="s">
        <v>538</v>
      </c>
      <c r="J286" s="1" t="s">
        <v>544</v>
      </c>
      <c r="M286" s="11">
        <v>621442.5</v>
      </c>
      <c r="N286" s="11">
        <v>4.5153499999999998</v>
      </c>
      <c r="O286" s="11">
        <v>2.2809499999999998</v>
      </c>
      <c r="P286" s="11">
        <v>4.1101322499999995E-2</v>
      </c>
      <c r="Q286" s="11">
        <v>75.876499999999993</v>
      </c>
      <c r="R286" s="11">
        <v>29.326499999999999</v>
      </c>
      <c r="S286" s="11">
        <v>80.531499999999994</v>
      </c>
      <c r="T286" s="11">
        <v>34.912499999999994</v>
      </c>
      <c r="U286" s="11">
        <v>23.274999999999999</v>
      </c>
      <c r="V286" s="11">
        <v>0.28860999999999998</v>
      </c>
      <c r="W286" s="11">
        <v>0.31188499999999997</v>
      </c>
      <c r="X286" s="11">
        <v>1070.6499999999999</v>
      </c>
      <c r="Y286" s="11">
        <v>37.705500000000001</v>
      </c>
      <c r="Z286" s="11">
        <v>3.6774500000000002E-2</v>
      </c>
      <c r="AA286" s="11">
        <v>0.44222499999999998</v>
      </c>
      <c r="AB286" s="11">
        <v>3.4912499999999999E-2</v>
      </c>
      <c r="AC286" s="11">
        <v>0.65635499999999991</v>
      </c>
      <c r="AD286" s="11">
        <v>0.14430499999999999</v>
      </c>
      <c r="AE286" s="11">
        <v>2.6533500000000001</v>
      </c>
      <c r="AF286" s="11">
        <v>0.600495</v>
      </c>
      <c r="AG286" s="11">
        <v>7.4479999999999995</v>
      </c>
      <c r="AH286" s="11">
        <v>7.4479999999999998E-3</v>
      </c>
      <c r="AI286" s="11">
        <v>0.10427199999999999</v>
      </c>
      <c r="AJ286" s="11">
        <v>3.0276119999999997E-2</v>
      </c>
      <c r="AK286" s="11">
        <v>9.7754999999999995E-2</v>
      </c>
      <c r="AL286" s="11">
        <v>60.515000000000001</v>
      </c>
      <c r="AM286" s="11">
        <v>16.292499999999997</v>
      </c>
    </row>
    <row r="287" spans="1:39" s="1" customFormat="1" x14ac:dyDescent="0.2">
      <c r="A287" s="5">
        <v>43889</v>
      </c>
      <c r="B287" s="1" t="s">
        <v>237</v>
      </c>
      <c r="C287" s="1" t="s">
        <v>305</v>
      </c>
      <c r="D287" s="1">
        <v>46.55</v>
      </c>
      <c r="E287" s="1" t="s">
        <v>423</v>
      </c>
      <c r="F287" s="1" t="s">
        <v>405</v>
      </c>
      <c r="G287" s="1" t="s">
        <v>530</v>
      </c>
      <c r="H287" s="2" t="s">
        <v>319</v>
      </c>
      <c r="I287" s="1" t="s">
        <v>539</v>
      </c>
      <c r="J287" s="1" t="s">
        <v>543</v>
      </c>
      <c r="K287" s="1" t="s">
        <v>320</v>
      </c>
      <c r="L287" s="2" t="s">
        <v>550</v>
      </c>
      <c r="M287" s="11">
        <v>529273.5</v>
      </c>
      <c r="N287" s="11">
        <v>8.9841499999999996</v>
      </c>
      <c r="O287" s="11">
        <v>3.3981499999999998</v>
      </c>
      <c r="P287" s="11">
        <v>3.3515999999999995</v>
      </c>
      <c r="Q287" s="11">
        <v>52.601499999999994</v>
      </c>
      <c r="R287" s="11">
        <v>786.69499999999994</v>
      </c>
      <c r="S287" s="11">
        <v>856.51999999999987</v>
      </c>
      <c r="T287" s="11">
        <v>2606.7999999999997</v>
      </c>
      <c r="U287" s="11">
        <v>37.24</v>
      </c>
      <c r="V287" s="11">
        <v>0.47946499999999997</v>
      </c>
      <c r="W287" s="11">
        <v>0.55394500000000002</v>
      </c>
      <c r="X287" s="11">
        <v>744.8</v>
      </c>
      <c r="Y287" s="11">
        <v>29.279949999999999</v>
      </c>
      <c r="Z287" s="11">
        <v>0.5399799999999999</v>
      </c>
      <c r="AA287" s="11">
        <v>29.326499999999999</v>
      </c>
      <c r="AB287" s="11">
        <v>0.11637499999999999</v>
      </c>
      <c r="AC287" s="11">
        <v>0.17688999999999999</v>
      </c>
      <c r="AD287" s="11">
        <v>0.92634499999999997</v>
      </c>
      <c r="AE287" s="11">
        <v>3.0257499999999999</v>
      </c>
      <c r="AF287" s="11">
        <v>23.740499999999997</v>
      </c>
      <c r="AG287" s="11">
        <v>1.8983089999999999E-3</v>
      </c>
      <c r="AH287" s="11">
        <v>4.0032999999999999E-2</v>
      </c>
      <c r="AI287" s="11">
        <v>2.0481999999999996</v>
      </c>
      <c r="AJ287" s="11">
        <v>4.4629648750000001E-2</v>
      </c>
      <c r="AK287" s="11">
        <v>3.7838167499999997E-4</v>
      </c>
      <c r="AL287" s="11">
        <v>134.99499999999998</v>
      </c>
      <c r="AM287" s="11">
        <v>34.400449999999999</v>
      </c>
    </row>
    <row r="288" spans="1:39" s="1" customFormat="1" x14ac:dyDescent="0.2">
      <c r="A288" s="5">
        <v>43889</v>
      </c>
      <c r="B288" s="1" t="s">
        <v>238</v>
      </c>
      <c r="C288" s="1" t="s">
        <v>305</v>
      </c>
      <c r="D288" s="1">
        <v>46.55</v>
      </c>
      <c r="E288" s="1" t="s">
        <v>423</v>
      </c>
      <c r="F288" s="1" t="s">
        <v>405</v>
      </c>
      <c r="G288" s="1" t="s">
        <v>530</v>
      </c>
      <c r="H288" s="2" t="s">
        <v>317</v>
      </c>
      <c r="I288" s="1" t="s">
        <v>539</v>
      </c>
      <c r="J288" s="1" t="s">
        <v>543</v>
      </c>
      <c r="K288" s="1" t="s">
        <v>320</v>
      </c>
      <c r="L288" s="2" t="s">
        <v>550</v>
      </c>
      <c r="M288" s="11">
        <v>513911.99999999994</v>
      </c>
      <c r="N288" s="11">
        <v>1.6711449999999999</v>
      </c>
      <c r="O288" s="11">
        <v>1.3173649999999999</v>
      </c>
      <c r="P288" s="11">
        <v>0.54463499999999998</v>
      </c>
      <c r="Q288" s="11">
        <v>6.5635499999999993</v>
      </c>
      <c r="R288" s="11">
        <v>111.25449999999999</v>
      </c>
      <c r="S288" s="11">
        <v>56.790999999999997</v>
      </c>
      <c r="T288" s="11">
        <v>381.70999999999992</v>
      </c>
      <c r="U288" s="11">
        <v>633.07999999999993</v>
      </c>
      <c r="V288" s="11">
        <v>0.15826999999999999</v>
      </c>
      <c r="W288" s="11">
        <v>0.26533499999999999</v>
      </c>
      <c r="X288" s="11">
        <v>218.785</v>
      </c>
      <c r="Y288" s="11">
        <v>28.767899999999997</v>
      </c>
      <c r="Z288" s="11">
        <v>3.3653322499999998E-3</v>
      </c>
      <c r="AA288" s="11">
        <v>1.1544399999999999</v>
      </c>
      <c r="AB288" s="11">
        <v>14.66325</v>
      </c>
      <c r="AC288" s="11">
        <v>9.5892999999999997</v>
      </c>
      <c r="AD288" s="11">
        <v>0.28395500000000001</v>
      </c>
      <c r="AE288" s="11">
        <v>0.395675</v>
      </c>
      <c r="AF288" s="11">
        <v>9.0772499999999994</v>
      </c>
      <c r="AG288" s="11">
        <v>0.60514999999999997</v>
      </c>
      <c r="AH288" s="11">
        <v>2.9791999999999999E-2</v>
      </c>
      <c r="AI288" s="11">
        <v>0.14430499999999999</v>
      </c>
      <c r="AJ288" s="11">
        <v>0.24671499999999999</v>
      </c>
      <c r="AK288" s="11">
        <v>3.7838167499999997E-4</v>
      </c>
      <c r="AL288" s="11">
        <v>24.671499999999998</v>
      </c>
      <c r="AM288" s="11">
        <v>12.103</v>
      </c>
    </row>
    <row r="289" spans="1:39" s="1" customFormat="1" x14ac:dyDescent="0.2">
      <c r="A289" s="5">
        <v>43889</v>
      </c>
      <c r="B289" s="1" t="s">
        <v>239</v>
      </c>
      <c r="C289" s="1" t="s">
        <v>305</v>
      </c>
      <c r="D289" s="1">
        <v>46.55</v>
      </c>
      <c r="E289" s="1" t="s">
        <v>423</v>
      </c>
      <c r="F289" s="1" t="s">
        <v>405</v>
      </c>
      <c r="G289" s="1" t="s">
        <v>530</v>
      </c>
      <c r="H289" s="2" t="s">
        <v>317</v>
      </c>
      <c r="I289" s="1" t="s">
        <v>537</v>
      </c>
      <c r="J289" s="1" t="s">
        <v>543</v>
      </c>
      <c r="L289" s="2" t="s">
        <v>559</v>
      </c>
      <c r="M289" s="11">
        <v>488774.99999999994</v>
      </c>
      <c r="N289" s="11">
        <v>42.360500000000002</v>
      </c>
      <c r="O289" s="11">
        <v>38.170999999999992</v>
      </c>
      <c r="P289" s="11">
        <v>28.860999999999997</v>
      </c>
      <c r="Q289" s="11">
        <v>1354.605</v>
      </c>
      <c r="R289" s="11">
        <v>591.18499999999995</v>
      </c>
      <c r="S289" s="11">
        <v>102.41</v>
      </c>
      <c r="T289" s="11">
        <v>363.09</v>
      </c>
      <c r="U289" s="11">
        <v>53.066999999999993</v>
      </c>
      <c r="V289" s="11">
        <v>2.099405</v>
      </c>
      <c r="W289" s="11">
        <v>1.0334099999999999</v>
      </c>
      <c r="X289" s="11">
        <v>109.85799999999999</v>
      </c>
      <c r="Y289" s="11">
        <v>24.206</v>
      </c>
      <c r="Z289" s="11">
        <v>0.46549999999999997</v>
      </c>
      <c r="AA289" s="11">
        <v>5.1204999999999998</v>
      </c>
      <c r="AB289" s="11">
        <v>3.8636499999999997E-2</v>
      </c>
      <c r="AC289" s="11">
        <v>0.1466325</v>
      </c>
      <c r="AD289" s="11">
        <v>0.64238999999999991</v>
      </c>
      <c r="AE289" s="11">
        <v>9.2634500000000006</v>
      </c>
      <c r="AF289" s="11">
        <v>22.8095</v>
      </c>
      <c r="AG289" s="11">
        <v>0.16292499999999999</v>
      </c>
      <c r="AH289" s="11">
        <v>1.7195802749999998E-3</v>
      </c>
      <c r="AI289" s="11">
        <v>0.55859999999999999</v>
      </c>
      <c r="AJ289" s="11">
        <v>4.4629648750000001E-2</v>
      </c>
      <c r="AK289" s="11">
        <v>9.0306999999999998E-2</v>
      </c>
      <c r="AL289" s="11">
        <v>78.669499999999999</v>
      </c>
      <c r="AM289" s="11">
        <v>70.756</v>
      </c>
    </row>
    <row r="290" spans="1:39" s="1" customFormat="1" x14ac:dyDescent="0.2">
      <c r="A290" s="5">
        <v>43889</v>
      </c>
      <c r="B290" s="1" t="s">
        <v>240</v>
      </c>
      <c r="C290" s="1" t="s">
        <v>305</v>
      </c>
      <c r="D290" s="1">
        <v>46.55</v>
      </c>
      <c r="E290" s="1" t="s">
        <v>423</v>
      </c>
      <c r="F290" s="1" t="s">
        <v>405</v>
      </c>
      <c r="G290" s="1" t="s">
        <v>530</v>
      </c>
      <c r="H290" s="2" t="s">
        <v>317</v>
      </c>
      <c r="I290" s="1" t="s">
        <v>539</v>
      </c>
      <c r="J290" s="1" t="s">
        <v>543</v>
      </c>
      <c r="L290" s="2" t="s">
        <v>559</v>
      </c>
      <c r="M290" s="11">
        <v>526015</v>
      </c>
      <c r="N290" s="11">
        <v>38.170999999999992</v>
      </c>
      <c r="O290" s="11">
        <v>7.5411000000000001</v>
      </c>
      <c r="P290" s="11">
        <v>5.2135999999999996</v>
      </c>
      <c r="Q290" s="11">
        <v>88.444999999999993</v>
      </c>
      <c r="R290" s="11">
        <v>221.57799999999997</v>
      </c>
      <c r="S290" s="11">
        <v>177.82099999999997</v>
      </c>
      <c r="T290" s="11">
        <v>279.29999999999995</v>
      </c>
      <c r="U290" s="11">
        <v>14.895999999999999</v>
      </c>
      <c r="V290" s="11">
        <v>0.93099999999999994</v>
      </c>
      <c r="W290" s="11">
        <v>0.35377999999999998</v>
      </c>
      <c r="X290" s="11">
        <v>325.84999999999997</v>
      </c>
      <c r="Y290" s="11">
        <v>23.740499999999997</v>
      </c>
      <c r="Z290" s="11">
        <v>5.0273999999999992</v>
      </c>
      <c r="AA290" s="11">
        <v>0.42360500000000001</v>
      </c>
      <c r="AB290" s="11">
        <v>6.7962999999999996E-2</v>
      </c>
      <c r="AC290" s="11">
        <v>3.2119499999999995E-2</v>
      </c>
      <c r="AD290" s="11">
        <v>6.3308000000000003E-2</v>
      </c>
      <c r="AE290" s="11">
        <v>0.56791000000000003</v>
      </c>
      <c r="AF290" s="11">
        <v>3.4912499999999995</v>
      </c>
      <c r="AG290" s="11">
        <v>0.58187500000000003</v>
      </c>
      <c r="AH290" s="11">
        <v>2.8860999999999998E-2</v>
      </c>
      <c r="AI290" s="11">
        <v>0.11171999999999999</v>
      </c>
      <c r="AJ290" s="11">
        <v>4.4629648750000001E-2</v>
      </c>
      <c r="AK290" s="11">
        <v>1.4896E-2</v>
      </c>
      <c r="AL290" s="11">
        <v>45.619</v>
      </c>
      <c r="AM290" s="11">
        <v>16.339049999999997</v>
      </c>
    </row>
    <row r="291" spans="1:39" s="1" customFormat="1" x14ac:dyDescent="0.2">
      <c r="A291" s="5">
        <v>43889</v>
      </c>
      <c r="B291" s="1" t="s">
        <v>241</v>
      </c>
      <c r="C291" s="1" t="s">
        <v>305</v>
      </c>
      <c r="D291" s="1">
        <v>46.55</v>
      </c>
      <c r="E291" s="1" t="s">
        <v>423</v>
      </c>
      <c r="F291" s="1" t="s">
        <v>405</v>
      </c>
      <c r="G291" s="1" t="s">
        <v>530</v>
      </c>
      <c r="H291" s="2" t="s">
        <v>317</v>
      </c>
      <c r="I291" s="1" t="s">
        <v>537</v>
      </c>
      <c r="J291" s="1" t="s">
        <v>543</v>
      </c>
      <c r="L291" s="2" t="s">
        <v>559</v>
      </c>
      <c r="M291" s="11">
        <v>501808.99999999994</v>
      </c>
      <c r="N291" s="11">
        <v>16.757999999999999</v>
      </c>
      <c r="O291" s="11">
        <v>11.265099999999999</v>
      </c>
      <c r="P291" s="11">
        <v>8.0065999999999988</v>
      </c>
      <c r="Q291" s="11">
        <v>104.7375</v>
      </c>
      <c r="R291" s="11">
        <v>302.57499999999999</v>
      </c>
      <c r="S291" s="11">
        <v>56.325499999999998</v>
      </c>
      <c r="T291" s="11">
        <v>712.21500000000003</v>
      </c>
      <c r="U291" s="11">
        <v>16.757999999999999</v>
      </c>
      <c r="V291" s="11">
        <v>1.1590949999999998</v>
      </c>
      <c r="W291" s="11">
        <v>0.33515999999999996</v>
      </c>
      <c r="X291" s="11">
        <v>428.72550000000001</v>
      </c>
      <c r="Y291" s="11">
        <v>24.764600000000002</v>
      </c>
      <c r="Z291" s="11">
        <v>1.6292500000000001</v>
      </c>
      <c r="AA291" s="11">
        <v>1.3452949999999999</v>
      </c>
      <c r="AB291" s="11">
        <v>0.25602499999999995</v>
      </c>
      <c r="AC291" s="11">
        <v>1.0641213625E-3</v>
      </c>
      <c r="AD291" s="11">
        <v>8.7689726249999995E-3</v>
      </c>
      <c r="AE291" s="11">
        <v>0.89841499999999996</v>
      </c>
      <c r="AF291" s="11">
        <v>10.65995</v>
      </c>
      <c r="AG291" s="11">
        <v>1.8983089999999999E-3</v>
      </c>
      <c r="AH291" s="11">
        <v>1.0706499999999999E-2</v>
      </c>
      <c r="AI291" s="11">
        <v>0.1862</v>
      </c>
      <c r="AJ291" s="11">
        <v>4.4629648750000001E-2</v>
      </c>
      <c r="AK291" s="11">
        <v>3.7838167499999997E-4</v>
      </c>
      <c r="AL291" s="11">
        <v>53.99799999999999</v>
      </c>
      <c r="AM291" s="11">
        <v>23.274999999999999</v>
      </c>
    </row>
    <row r="292" spans="1:39" s="1" customFormat="1" x14ac:dyDescent="0.2">
      <c r="A292" s="5">
        <v>43889</v>
      </c>
      <c r="B292" s="1" t="s">
        <v>242</v>
      </c>
      <c r="C292" s="1" t="s">
        <v>305</v>
      </c>
      <c r="D292" s="1">
        <v>46.55</v>
      </c>
      <c r="E292" s="1" t="s">
        <v>423</v>
      </c>
      <c r="F292" s="1" t="s">
        <v>405</v>
      </c>
      <c r="G292" s="1" t="s">
        <v>530</v>
      </c>
      <c r="H292" s="2" t="s">
        <v>313</v>
      </c>
      <c r="I292" s="1" t="s">
        <v>539</v>
      </c>
      <c r="J292" s="1" t="s">
        <v>543</v>
      </c>
      <c r="L292" s="2" t="s">
        <v>321</v>
      </c>
      <c r="M292" s="11">
        <v>521359.99999999994</v>
      </c>
      <c r="N292" s="11">
        <v>10.380649999999999</v>
      </c>
      <c r="O292" s="11">
        <v>1.885275</v>
      </c>
      <c r="P292" s="11">
        <v>2.2809499999999998</v>
      </c>
      <c r="Q292" s="11">
        <v>30.2575</v>
      </c>
      <c r="R292" s="11">
        <v>111.25449999999999</v>
      </c>
      <c r="S292" s="11">
        <v>69.359499999999997</v>
      </c>
      <c r="T292" s="11">
        <v>353.78</v>
      </c>
      <c r="U292" s="11">
        <v>84.255499999999998</v>
      </c>
      <c r="V292" s="11">
        <v>0.27464499999999997</v>
      </c>
      <c r="W292" s="11">
        <v>0.30536799999999997</v>
      </c>
      <c r="X292" s="11">
        <v>329.10849999999999</v>
      </c>
      <c r="Y292" s="11">
        <v>36.122799999999998</v>
      </c>
      <c r="Z292" s="11">
        <v>0.14896000000000001</v>
      </c>
      <c r="AA292" s="11">
        <v>3.1654</v>
      </c>
      <c r="AB292" s="11">
        <v>0.17688999999999999</v>
      </c>
      <c r="AC292" s="11">
        <v>0.25136999999999998</v>
      </c>
      <c r="AD292" s="11">
        <v>0.71687000000000001</v>
      </c>
      <c r="AE292" s="11">
        <v>3.0722999999999998</v>
      </c>
      <c r="AF292" s="11">
        <v>25.928350000000002</v>
      </c>
      <c r="AG292" s="11">
        <v>0.36774499999999999</v>
      </c>
      <c r="AH292" s="11">
        <v>3.4912499999999999E-2</v>
      </c>
      <c r="AI292" s="11">
        <v>0.14896000000000001</v>
      </c>
      <c r="AJ292" s="11">
        <v>4.4629648750000001E-2</v>
      </c>
      <c r="AK292" s="11">
        <v>3.2584999999999996E-2</v>
      </c>
      <c r="AL292" s="11">
        <v>24.206</v>
      </c>
      <c r="AM292" s="11">
        <v>27.929999999999996</v>
      </c>
    </row>
    <row r="293" spans="1:39" s="1" customFormat="1" x14ac:dyDescent="0.2">
      <c r="A293" s="5">
        <v>43889</v>
      </c>
      <c r="B293" s="1" t="s">
        <v>243</v>
      </c>
      <c r="C293" s="1" t="s">
        <v>305</v>
      </c>
      <c r="D293" s="1">
        <v>46.55</v>
      </c>
      <c r="E293" s="1" t="s">
        <v>423</v>
      </c>
      <c r="F293" s="1" t="s">
        <v>405</v>
      </c>
      <c r="G293" s="1" t="s">
        <v>530</v>
      </c>
      <c r="H293" s="2" t="s">
        <v>317</v>
      </c>
      <c r="I293" s="1" t="s">
        <v>537</v>
      </c>
      <c r="J293" s="1" t="s">
        <v>543</v>
      </c>
      <c r="L293" s="2" t="s">
        <v>322</v>
      </c>
      <c r="M293" s="11">
        <v>511584.49999999994</v>
      </c>
      <c r="N293" s="11">
        <v>27.929999999999996</v>
      </c>
      <c r="O293" s="11">
        <v>18.945849999999997</v>
      </c>
      <c r="P293" s="11">
        <v>1.3033999999999999</v>
      </c>
      <c r="Q293" s="11">
        <v>165.71799999999999</v>
      </c>
      <c r="R293" s="11">
        <v>181.54499999999999</v>
      </c>
      <c r="S293" s="11">
        <v>55.394499999999994</v>
      </c>
      <c r="T293" s="11">
        <v>283.95499999999998</v>
      </c>
      <c r="U293" s="11">
        <v>39.101999999999997</v>
      </c>
      <c r="V293" s="11">
        <v>1.7456249999999998</v>
      </c>
      <c r="W293" s="11">
        <v>0.39195099999999999</v>
      </c>
      <c r="X293" s="11">
        <v>754.1099999999999</v>
      </c>
      <c r="Y293" s="11">
        <v>34.02805</v>
      </c>
      <c r="Z293" s="11">
        <v>0.13965</v>
      </c>
      <c r="AA293" s="11">
        <v>0.77272999999999992</v>
      </c>
      <c r="AB293" s="11">
        <v>4.1561003749999992E-3</v>
      </c>
      <c r="AC293" s="11">
        <v>7.9134999999999997E-2</v>
      </c>
      <c r="AD293" s="11">
        <v>0.30257499999999998</v>
      </c>
      <c r="AE293" s="11">
        <v>1.8619999999999999</v>
      </c>
      <c r="AF293" s="11">
        <v>9.4496500000000001</v>
      </c>
      <c r="AG293" s="11">
        <v>0.69824999999999993</v>
      </c>
      <c r="AH293" s="11">
        <v>8.8444999999999996E-2</v>
      </c>
      <c r="AI293" s="11">
        <v>0.67962999999999996</v>
      </c>
      <c r="AJ293" s="11">
        <v>4.4629648750000001E-2</v>
      </c>
      <c r="AK293" s="11">
        <v>4.0032999999999999E-2</v>
      </c>
      <c r="AL293" s="11">
        <v>66.100999999999999</v>
      </c>
      <c r="AM293" s="11">
        <v>28.395499999999998</v>
      </c>
    </row>
    <row r="294" spans="1:39" s="1" customFormat="1" x14ac:dyDescent="0.2">
      <c r="A294" s="5"/>
      <c r="H294" s="2"/>
      <c r="L294" s="2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</row>
    <row r="295" spans="1:39" s="20" customFormat="1" ht="12.75" x14ac:dyDescent="0.2">
      <c r="A295" s="19" t="s">
        <v>581</v>
      </c>
      <c r="H295" s="21"/>
      <c r="L295" s="21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</row>
    <row r="296" spans="1:39" s="3" customFormat="1" x14ac:dyDescent="0.2">
      <c r="A296" s="3" t="s">
        <v>578</v>
      </c>
      <c r="B296" s="3" t="s">
        <v>579</v>
      </c>
      <c r="C296" s="3" t="s">
        <v>580</v>
      </c>
      <c r="D296" s="3" t="s">
        <v>284</v>
      </c>
      <c r="E296" s="4" t="s">
        <v>357</v>
      </c>
      <c r="F296" s="4" t="s">
        <v>401</v>
      </c>
      <c r="G296" s="4" t="s">
        <v>524</v>
      </c>
      <c r="H296" s="3" t="s">
        <v>533</v>
      </c>
      <c r="I296" s="3" t="s">
        <v>354</v>
      </c>
      <c r="J296" s="3" t="s">
        <v>355</v>
      </c>
      <c r="K296" s="3" t="s">
        <v>545</v>
      </c>
      <c r="L296" s="3" t="s">
        <v>356</v>
      </c>
      <c r="M296" s="23" t="s">
        <v>424</v>
      </c>
      <c r="N296" s="23" t="s">
        <v>425</v>
      </c>
      <c r="O296" s="23" t="s">
        <v>426</v>
      </c>
      <c r="P296" s="23" t="s">
        <v>427</v>
      </c>
      <c r="Q296" s="23" t="s">
        <v>428</v>
      </c>
      <c r="R296" s="23" t="s">
        <v>429</v>
      </c>
      <c r="S296" s="23" t="s">
        <v>430</v>
      </c>
      <c r="T296" s="23" t="s">
        <v>431</v>
      </c>
      <c r="U296" s="23" t="s">
        <v>432</v>
      </c>
      <c r="V296" s="23" t="s">
        <v>433</v>
      </c>
      <c r="W296" s="23" t="s">
        <v>434</v>
      </c>
      <c r="X296" s="23" t="s">
        <v>435</v>
      </c>
      <c r="Y296" s="23" t="s">
        <v>436</v>
      </c>
      <c r="Z296" s="23" t="s">
        <v>437</v>
      </c>
      <c r="AA296" s="23" t="s">
        <v>438</v>
      </c>
      <c r="AB296" s="23" t="s">
        <v>439</v>
      </c>
      <c r="AC296" s="23" t="s">
        <v>440</v>
      </c>
      <c r="AD296" s="23" t="s">
        <v>441</v>
      </c>
      <c r="AE296" s="23" t="s">
        <v>442</v>
      </c>
      <c r="AF296" s="23" t="s">
        <v>443</v>
      </c>
      <c r="AG296" s="23" t="s">
        <v>444</v>
      </c>
      <c r="AH296" s="23" t="s">
        <v>445</v>
      </c>
      <c r="AI296" s="23" t="s">
        <v>446</v>
      </c>
      <c r="AJ296" s="23" t="s">
        <v>447</v>
      </c>
      <c r="AK296" s="23" t="s">
        <v>448</v>
      </c>
      <c r="AL296" s="23" t="s">
        <v>449</v>
      </c>
      <c r="AM296" s="23" t="s">
        <v>450</v>
      </c>
    </row>
    <row r="297" spans="1:39" s="1" customFormat="1" x14ac:dyDescent="0.2">
      <c r="A297" s="5">
        <v>43889</v>
      </c>
      <c r="B297" s="1" t="s">
        <v>214</v>
      </c>
      <c r="C297" s="1" t="s">
        <v>588</v>
      </c>
      <c r="D297" s="1">
        <v>1</v>
      </c>
      <c r="E297" s="2" t="s">
        <v>392</v>
      </c>
      <c r="F297" s="1" t="s">
        <v>416</v>
      </c>
      <c r="H297" s="2" t="s">
        <v>534</v>
      </c>
      <c r="I297" s="1" t="s">
        <v>539</v>
      </c>
      <c r="J297" s="1" t="s">
        <v>542</v>
      </c>
      <c r="L297" s="2" t="s">
        <v>559</v>
      </c>
      <c r="M297" s="11">
        <v>135000</v>
      </c>
      <c r="N297" s="11">
        <v>128</v>
      </c>
      <c r="O297" s="11">
        <v>5.9</v>
      </c>
      <c r="P297" s="11">
        <v>0.19</v>
      </c>
      <c r="Q297" s="11">
        <v>17.3</v>
      </c>
      <c r="R297" s="11">
        <v>135000</v>
      </c>
      <c r="S297" s="11">
        <v>335</v>
      </c>
      <c r="T297" s="11">
        <v>157</v>
      </c>
      <c r="U297" s="11">
        <v>3.6938588750000001E-2</v>
      </c>
      <c r="V297" s="11">
        <v>0.71</v>
      </c>
      <c r="W297" s="11">
        <v>7.6543328749999993E-3</v>
      </c>
      <c r="X297" s="11">
        <v>177000</v>
      </c>
      <c r="Y297" s="11">
        <v>20.3</v>
      </c>
      <c r="Z297" s="11">
        <v>1.7000000000000001E-2</v>
      </c>
      <c r="AA297" s="11">
        <v>0.66</v>
      </c>
      <c r="AB297" s="11">
        <v>0.12</v>
      </c>
      <c r="AC297" s="11">
        <v>9.7000000000000003E-2</v>
      </c>
      <c r="AD297" s="11">
        <v>4.1000000000000002E-2</v>
      </c>
      <c r="AE297" s="11">
        <v>3.15</v>
      </c>
      <c r="AF297" s="11">
        <v>87</v>
      </c>
      <c r="AG297" s="11">
        <v>0.41</v>
      </c>
      <c r="AH297" s="11">
        <v>1.7195802749999998E-3</v>
      </c>
      <c r="AI297" s="11">
        <v>1.58</v>
      </c>
      <c r="AJ297" s="11">
        <v>0.217</v>
      </c>
      <c r="AK297" s="11">
        <v>3.3500000000000002E-2</v>
      </c>
      <c r="AL297" s="11">
        <v>5.6</v>
      </c>
      <c r="AM297" s="11">
        <v>2.8</v>
      </c>
    </row>
    <row r="298" spans="1:39" s="1" customFormat="1" x14ac:dyDescent="0.2">
      <c r="A298" s="5">
        <v>43889</v>
      </c>
      <c r="B298" s="1" t="s">
        <v>226</v>
      </c>
      <c r="C298" s="1" t="s">
        <v>589</v>
      </c>
      <c r="D298" s="1">
        <v>1</v>
      </c>
      <c r="E298" s="1" t="s">
        <v>389</v>
      </c>
      <c r="F298" s="1" t="s">
        <v>415</v>
      </c>
      <c r="H298" s="2" t="s">
        <v>317</v>
      </c>
      <c r="I298" s="1" t="s">
        <v>537</v>
      </c>
      <c r="J298" s="1" t="s">
        <v>543</v>
      </c>
      <c r="K298" s="7" t="s">
        <v>306</v>
      </c>
      <c r="L298" s="2" t="s">
        <v>568</v>
      </c>
      <c r="M298" s="11">
        <v>162100</v>
      </c>
      <c r="N298" s="11">
        <v>6.1</v>
      </c>
      <c r="O298" s="11">
        <v>0.36299999999999999</v>
      </c>
      <c r="P298" s="11">
        <v>0.62</v>
      </c>
      <c r="Q298" s="11">
        <v>5.0999999999999996</v>
      </c>
      <c r="R298" s="11">
        <v>142700</v>
      </c>
      <c r="S298" s="11">
        <v>129</v>
      </c>
      <c r="T298" s="11">
        <v>170</v>
      </c>
      <c r="U298" s="11">
        <v>3.6938588750000001E-2</v>
      </c>
      <c r="V298" s="11">
        <v>1.687041825E-3</v>
      </c>
      <c r="W298" s="11">
        <v>0.27500000000000002</v>
      </c>
      <c r="X298" s="11">
        <v>158800</v>
      </c>
      <c r="Y298" s="11">
        <v>15</v>
      </c>
      <c r="Z298" s="11">
        <v>0.86</v>
      </c>
      <c r="AA298" s="11">
        <v>2.6</v>
      </c>
      <c r="AB298" s="11">
        <v>2.3E-2</v>
      </c>
      <c r="AC298" s="11">
        <v>9.7000000000000003E-2</v>
      </c>
      <c r="AD298" s="11">
        <v>8.4000000000000005E-2</v>
      </c>
      <c r="AE298" s="11">
        <v>4.38</v>
      </c>
      <c r="AF298" s="11">
        <v>67.2</v>
      </c>
      <c r="AG298" s="11">
        <v>1.8983089999999999E-3</v>
      </c>
      <c r="AH298" s="11">
        <v>1.7195802749999998E-3</v>
      </c>
      <c r="AI298" s="11">
        <v>14</v>
      </c>
      <c r="AJ298" s="11">
        <v>0.318</v>
      </c>
      <c r="AK298" s="11">
        <v>2.5700000000000001E-2</v>
      </c>
      <c r="AL298" s="11">
        <v>8.6</v>
      </c>
      <c r="AM298" s="11">
        <v>2.68</v>
      </c>
    </row>
    <row r="299" spans="1:39" s="1" customFormat="1" x14ac:dyDescent="0.2">
      <c r="A299" s="5">
        <v>43889</v>
      </c>
      <c r="B299" s="1" t="s">
        <v>231</v>
      </c>
      <c r="C299" s="1" t="s">
        <v>590</v>
      </c>
      <c r="D299" s="1">
        <v>1</v>
      </c>
      <c r="E299" s="1" t="s">
        <v>365</v>
      </c>
      <c r="F299" s="1" t="s">
        <v>365</v>
      </c>
      <c r="G299" s="1" t="s">
        <v>571</v>
      </c>
      <c r="H299" s="2" t="s">
        <v>313</v>
      </c>
      <c r="I299" s="1" t="s">
        <v>537</v>
      </c>
      <c r="J299" s="1" t="s">
        <v>542</v>
      </c>
      <c r="K299" s="1" t="s">
        <v>323</v>
      </c>
      <c r="L299" s="2" t="s">
        <v>559</v>
      </c>
      <c r="M299" s="11">
        <v>104000</v>
      </c>
      <c r="N299" s="11">
        <v>9.6</v>
      </c>
      <c r="O299" s="11">
        <v>2.0699999999999998</v>
      </c>
      <c r="P299" s="11">
        <v>0.67</v>
      </c>
      <c r="Q299" s="11">
        <v>58</v>
      </c>
      <c r="R299" s="11">
        <v>88000</v>
      </c>
      <c r="S299" s="11">
        <v>3850</v>
      </c>
      <c r="T299" s="11">
        <v>1440</v>
      </c>
      <c r="U299" s="11">
        <v>8</v>
      </c>
      <c r="V299" s="11">
        <v>0.28799999999999998</v>
      </c>
      <c r="W299" s="11">
        <v>0.32500000000000001</v>
      </c>
      <c r="X299" s="11">
        <v>97000</v>
      </c>
      <c r="Y299" s="11">
        <v>23.9</v>
      </c>
      <c r="Z299" s="11">
        <v>0.20499999999999999</v>
      </c>
      <c r="AA299" s="11">
        <v>3.5</v>
      </c>
      <c r="AB299" s="11">
        <v>7.6999999999999999E-2</v>
      </c>
      <c r="AC299" s="11">
        <v>0.19400000000000001</v>
      </c>
      <c r="AD299" s="11">
        <v>8.3000000000000004E-2</v>
      </c>
      <c r="AE299" s="11">
        <v>4.3</v>
      </c>
      <c r="AF299" s="11">
        <v>50</v>
      </c>
      <c r="AG299" s="11">
        <v>0.127</v>
      </c>
      <c r="AH299" s="11">
        <v>1.7195802749999998E-3</v>
      </c>
      <c r="AI299" s="11">
        <v>47</v>
      </c>
      <c r="AJ299" s="11">
        <v>0.192</v>
      </c>
      <c r="AK299" s="11">
        <v>1.24E-2</v>
      </c>
      <c r="AL299" s="11">
        <v>5.2</v>
      </c>
      <c r="AM299" s="11">
        <v>360</v>
      </c>
    </row>
    <row r="300" spans="1:39" s="1" customFormat="1" x14ac:dyDescent="0.2">
      <c r="A300" s="5">
        <v>43889</v>
      </c>
      <c r="B300" s="1" t="s">
        <v>232</v>
      </c>
      <c r="C300" s="1" t="s">
        <v>590</v>
      </c>
      <c r="D300" s="1">
        <v>1</v>
      </c>
      <c r="E300" s="1" t="s">
        <v>365</v>
      </c>
      <c r="F300" s="1" t="s">
        <v>365</v>
      </c>
      <c r="G300" s="1" t="s">
        <v>571</v>
      </c>
      <c r="H300" s="2" t="s">
        <v>313</v>
      </c>
      <c r="I300" s="1" t="s">
        <v>537</v>
      </c>
      <c r="J300" s="1" t="s">
        <v>544</v>
      </c>
      <c r="K300" s="1" t="s">
        <v>323</v>
      </c>
      <c r="L300" s="2" t="s">
        <v>559</v>
      </c>
      <c r="M300" s="11">
        <v>125100</v>
      </c>
      <c r="N300" s="11">
        <v>8.3000000000000007</v>
      </c>
      <c r="O300" s="11">
        <v>1.1399999999999999</v>
      </c>
      <c r="P300" s="11">
        <v>0.82</v>
      </c>
      <c r="Q300" s="11">
        <v>6.8</v>
      </c>
      <c r="R300" s="11">
        <v>102100</v>
      </c>
      <c r="S300" s="11">
        <v>5640</v>
      </c>
      <c r="T300" s="11">
        <v>1040</v>
      </c>
      <c r="U300" s="11">
        <v>26</v>
      </c>
      <c r="V300" s="11">
        <v>0.24</v>
      </c>
      <c r="W300" s="11">
        <v>0.4</v>
      </c>
      <c r="X300" s="11">
        <v>115100</v>
      </c>
      <c r="Y300" s="11">
        <v>28.6</v>
      </c>
      <c r="Z300" s="11">
        <v>1.9</v>
      </c>
      <c r="AA300" s="11">
        <v>0.96</v>
      </c>
      <c r="AB300" s="11">
        <v>0.23</v>
      </c>
      <c r="AC300" s="11">
        <v>0.154</v>
      </c>
      <c r="AD300" s="11">
        <v>3.6999999999999998E-2</v>
      </c>
      <c r="AE300" s="11">
        <v>5.21</v>
      </c>
      <c r="AF300" s="11">
        <v>57.9</v>
      </c>
      <c r="AG300" s="11">
        <v>0.12</v>
      </c>
      <c r="AH300" s="11">
        <v>1.7195802749999998E-3</v>
      </c>
      <c r="AI300" s="11">
        <v>37.799999999999997</v>
      </c>
      <c r="AJ300" s="11">
        <v>0.23</v>
      </c>
      <c r="AK300" s="11">
        <v>1.8100000000000002E-2</v>
      </c>
      <c r="AL300" s="11">
        <v>4.2</v>
      </c>
      <c r="AM300" s="11">
        <v>760</v>
      </c>
    </row>
    <row r="301" spans="1:39" s="1" customFormat="1" x14ac:dyDescent="0.2">
      <c r="A301" s="5">
        <v>43889</v>
      </c>
      <c r="B301" s="1" t="s">
        <v>233</v>
      </c>
      <c r="C301" s="1" t="s">
        <v>590</v>
      </c>
      <c r="D301" s="1">
        <v>1</v>
      </c>
      <c r="E301" s="1" t="s">
        <v>365</v>
      </c>
      <c r="F301" s="1" t="s">
        <v>365</v>
      </c>
      <c r="G301" s="1" t="s">
        <v>571</v>
      </c>
      <c r="H301" s="2" t="s">
        <v>313</v>
      </c>
      <c r="I301" s="1" t="s">
        <v>541</v>
      </c>
      <c r="J301" s="1" t="s">
        <v>543</v>
      </c>
      <c r="K301" s="1" t="s">
        <v>315</v>
      </c>
      <c r="L301" s="2" t="s">
        <v>559</v>
      </c>
      <c r="M301" s="11">
        <v>90300</v>
      </c>
      <c r="N301" s="11">
        <v>5.3</v>
      </c>
      <c r="O301" s="11">
        <v>4.04</v>
      </c>
      <c r="P301" s="11">
        <v>0.63</v>
      </c>
      <c r="Q301" s="11">
        <v>50.1</v>
      </c>
      <c r="R301" s="11">
        <v>71500</v>
      </c>
      <c r="S301" s="11">
        <v>4700</v>
      </c>
      <c r="T301" s="11">
        <v>303</v>
      </c>
      <c r="U301" s="11">
        <v>15.7</v>
      </c>
      <c r="V301" s="11">
        <v>0.54</v>
      </c>
      <c r="W301" s="11">
        <v>0.312</v>
      </c>
      <c r="X301" s="11">
        <v>78700</v>
      </c>
      <c r="Y301" s="11">
        <v>21.4</v>
      </c>
      <c r="Z301" s="11">
        <v>2.1000000000000001E-2</v>
      </c>
      <c r="AA301" s="11">
        <v>3.1</v>
      </c>
      <c r="AB301" s="11">
        <v>0.12</v>
      </c>
      <c r="AC301" s="11">
        <v>1.0641213625E-3</v>
      </c>
      <c r="AD301" s="11">
        <v>2.1000000000000001E-2</v>
      </c>
      <c r="AE301" s="11">
        <v>4.54</v>
      </c>
      <c r="AF301" s="11">
        <v>38.799999999999997</v>
      </c>
      <c r="AG301" s="11">
        <v>2.58E-2</v>
      </c>
      <c r="AH301" s="11">
        <v>9.4000000000000004E-3</v>
      </c>
      <c r="AI301" s="11">
        <v>71</v>
      </c>
      <c r="AJ301" s="11">
        <v>0.223</v>
      </c>
      <c r="AK301" s="11">
        <v>1.0699999999999999E-2</v>
      </c>
      <c r="AL301" s="11">
        <v>43</v>
      </c>
      <c r="AM301" s="11">
        <v>810</v>
      </c>
    </row>
    <row r="302" spans="1:39" s="1" customFormat="1" x14ac:dyDescent="0.2">
      <c r="A302" s="5">
        <v>43889</v>
      </c>
      <c r="B302" s="1" t="s">
        <v>234</v>
      </c>
      <c r="C302" s="1" t="s">
        <v>590</v>
      </c>
      <c r="D302" s="1">
        <v>1</v>
      </c>
      <c r="E302" s="1" t="s">
        <v>365</v>
      </c>
      <c r="F302" s="1" t="s">
        <v>365</v>
      </c>
      <c r="G302" s="1" t="s">
        <v>571</v>
      </c>
      <c r="H302" s="2" t="s">
        <v>313</v>
      </c>
      <c r="I302" s="1" t="s">
        <v>537</v>
      </c>
      <c r="J302" s="1" t="s">
        <v>544</v>
      </c>
      <c r="K302" s="1" t="s">
        <v>315</v>
      </c>
      <c r="L302" s="2" t="s">
        <v>559</v>
      </c>
      <c r="M302" s="11">
        <v>133100</v>
      </c>
      <c r="N302" s="11">
        <v>0.48</v>
      </c>
      <c r="O302" s="11">
        <v>0.38100000000000001</v>
      </c>
      <c r="P302" s="11">
        <v>4.9462866250000001E-2</v>
      </c>
      <c r="Q302" s="11">
        <v>5.0999999999999996</v>
      </c>
      <c r="R302" s="11">
        <v>107200</v>
      </c>
      <c r="S302" s="11">
        <v>4490</v>
      </c>
      <c r="T302" s="11">
        <v>229</v>
      </c>
      <c r="U302" s="11">
        <v>7.5</v>
      </c>
      <c r="V302" s="11">
        <v>4.3999999999999997E-2</v>
      </c>
      <c r="W302" s="11">
        <v>0.51600000000000001</v>
      </c>
      <c r="X302" s="11">
        <v>116800</v>
      </c>
      <c r="Y302" s="11">
        <v>41.1</v>
      </c>
      <c r="Z302" s="11">
        <v>0.19900000000000001</v>
      </c>
      <c r="AA302" s="11">
        <v>3.7</v>
      </c>
      <c r="AB302" s="11">
        <v>7.4999999999999997E-2</v>
      </c>
      <c r="AC302" s="11">
        <v>8.2100000000000006E-2</v>
      </c>
      <c r="AD302" s="11">
        <v>3.7999999999999999E-2</v>
      </c>
      <c r="AE302" s="11">
        <v>4.2</v>
      </c>
      <c r="AF302" s="11">
        <v>177</v>
      </c>
      <c r="AG302" s="11">
        <v>6.9000000000000006E-2</v>
      </c>
      <c r="AH302" s="11">
        <v>1.7195802749999998E-3</v>
      </c>
      <c r="AI302" s="11">
        <v>59</v>
      </c>
      <c r="AJ302" s="11">
        <v>0.161</v>
      </c>
      <c r="AK302" s="11">
        <v>3.7838167499999997E-4</v>
      </c>
      <c r="AL302" s="11">
        <v>310</v>
      </c>
      <c r="AM302" s="11">
        <v>1070</v>
      </c>
    </row>
    <row r="303" spans="1:39" s="1" customFormat="1" x14ac:dyDescent="0.2">
      <c r="A303" s="5">
        <v>43889</v>
      </c>
      <c r="B303" s="1" t="s">
        <v>235</v>
      </c>
      <c r="C303" s="1" t="s">
        <v>590</v>
      </c>
      <c r="D303" s="1">
        <v>1</v>
      </c>
      <c r="E303" s="1" t="s">
        <v>365</v>
      </c>
      <c r="F303" s="1" t="s">
        <v>365</v>
      </c>
      <c r="G303" s="1" t="s">
        <v>571</v>
      </c>
      <c r="H303" s="2" t="s">
        <v>313</v>
      </c>
      <c r="I303" s="1" t="s">
        <v>537</v>
      </c>
      <c r="J303" s="1" t="s">
        <v>544</v>
      </c>
      <c r="L303" s="2" t="s">
        <v>559</v>
      </c>
      <c r="M303" s="11">
        <v>131000</v>
      </c>
      <c r="N303" s="11">
        <v>11</v>
      </c>
      <c r="O303" s="11">
        <v>0.68</v>
      </c>
      <c r="P303" s="11">
        <v>4.9462866250000001E-2</v>
      </c>
      <c r="Q303" s="11">
        <v>4.4000000000000004</v>
      </c>
      <c r="R303" s="11">
        <v>109000</v>
      </c>
      <c r="S303" s="11">
        <v>5880</v>
      </c>
      <c r="T303" s="11">
        <v>160</v>
      </c>
      <c r="U303" s="11">
        <v>3.6938588750000001E-2</v>
      </c>
      <c r="V303" s="11">
        <v>4.9000000000000002E-2</v>
      </c>
      <c r="W303" s="11">
        <v>0.36199999999999999</v>
      </c>
      <c r="X303" s="11">
        <v>116000</v>
      </c>
      <c r="Y303" s="11">
        <v>22.8</v>
      </c>
      <c r="Z303" s="11">
        <v>3.4</v>
      </c>
      <c r="AA303" s="11">
        <v>0.56999999999999995</v>
      </c>
      <c r="AB303" s="11">
        <v>4.2000000000000003E-2</v>
      </c>
      <c r="AC303" s="11">
        <v>7.5999999999999998E-2</v>
      </c>
      <c r="AD303" s="11">
        <v>8.7689726249999995E-3</v>
      </c>
      <c r="AE303" s="11">
        <v>5.94</v>
      </c>
      <c r="AF303" s="11">
        <v>35.4</v>
      </c>
      <c r="AG303" s="11">
        <v>2.4E-2</v>
      </c>
      <c r="AH303" s="11">
        <v>1.7195802749999998E-3</v>
      </c>
      <c r="AI303" s="11">
        <v>5.7</v>
      </c>
      <c r="AJ303" s="11">
        <v>0.34</v>
      </c>
      <c r="AK303" s="11">
        <v>2.7000000000000001E-3</v>
      </c>
      <c r="AL303" s="11">
        <v>8.3800000000000003E-3</v>
      </c>
      <c r="AM303" s="11">
        <v>131</v>
      </c>
    </row>
    <row r="304" spans="1:39" s="1" customFormat="1" x14ac:dyDescent="0.2">
      <c r="A304" s="5">
        <v>43889</v>
      </c>
      <c r="B304" s="1" t="s">
        <v>236</v>
      </c>
      <c r="C304" s="1" t="s">
        <v>590</v>
      </c>
      <c r="D304" s="1">
        <v>1</v>
      </c>
      <c r="E304" s="1" t="s">
        <v>365</v>
      </c>
      <c r="F304" s="1" t="s">
        <v>365</v>
      </c>
      <c r="G304" s="1" t="s">
        <v>571</v>
      </c>
      <c r="H304" s="2" t="s">
        <v>313</v>
      </c>
      <c r="I304" s="1" t="s">
        <v>541</v>
      </c>
      <c r="J304" s="1" t="s">
        <v>543</v>
      </c>
      <c r="K304" s="1" t="s">
        <v>324</v>
      </c>
      <c r="L304" s="2" t="s">
        <v>550</v>
      </c>
      <c r="M304" s="11">
        <v>107900</v>
      </c>
      <c r="N304" s="11">
        <v>0.82</v>
      </c>
      <c r="O304" s="11">
        <v>0.74</v>
      </c>
      <c r="P304" s="11">
        <v>4.9462866250000001E-2</v>
      </c>
      <c r="Q304" s="11">
        <v>11.6</v>
      </c>
      <c r="R304" s="11">
        <v>86200</v>
      </c>
      <c r="S304" s="11">
        <v>4130</v>
      </c>
      <c r="T304" s="11">
        <v>1150</v>
      </c>
      <c r="U304" s="11">
        <v>8.6999999999999993</v>
      </c>
      <c r="V304" s="11">
        <v>8.1000000000000003E-2</v>
      </c>
      <c r="W304" s="11">
        <v>0.42099999999999999</v>
      </c>
      <c r="X304" s="11">
        <v>90700</v>
      </c>
      <c r="Y304" s="11">
        <v>36.5</v>
      </c>
      <c r="Z304" s="11">
        <v>3.3653322499999998E-3</v>
      </c>
      <c r="AA304" s="11">
        <v>6.1</v>
      </c>
      <c r="AB304" s="11">
        <v>7.8E-2</v>
      </c>
      <c r="AC304" s="11">
        <v>0.14799999999999999</v>
      </c>
      <c r="AD304" s="11">
        <v>8.7689726249999995E-3</v>
      </c>
      <c r="AE304" s="11">
        <v>4.6900000000000004</v>
      </c>
      <c r="AF304" s="11">
        <v>110</v>
      </c>
      <c r="AG304" s="11">
        <v>1.8983089999999999E-3</v>
      </c>
      <c r="AH304" s="11">
        <v>3.8E-3</v>
      </c>
      <c r="AI304" s="11">
        <v>38.1</v>
      </c>
      <c r="AJ304" s="11">
        <v>0.30599999999999999</v>
      </c>
      <c r="AK304" s="11">
        <v>0.22700000000000001</v>
      </c>
      <c r="AL304" s="11">
        <v>580</v>
      </c>
      <c r="AM304" s="11">
        <v>1270</v>
      </c>
    </row>
    <row r="305" spans="1:39" s="1" customFormat="1" x14ac:dyDescent="0.2">
      <c r="A305" s="5">
        <v>43889</v>
      </c>
      <c r="B305" s="1" t="s">
        <v>199</v>
      </c>
      <c r="C305" s="1" t="s">
        <v>305</v>
      </c>
      <c r="D305" s="1">
        <v>46.55</v>
      </c>
      <c r="E305" s="2" t="s">
        <v>366</v>
      </c>
      <c r="F305" s="1" t="s">
        <v>406</v>
      </c>
      <c r="G305" s="1" t="s">
        <v>571</v>
      </c>
      <c r="H305" s="2" t="s">
        <v>309</v>
      </c>
      <c r="I305" s="1" t="s">
        <v>539</v>
      </c>
      <c r="J305" s="1" t="s">
        <v>544</v>
      </c>
      <c r="K305" s="1" t="s">
        <v>315</v>
      </c>
      <c r="L305" s="2" t="s">
        <v>325</v>
      </c>
      <c r="M305" s="11">
        <v>531601</v>
      </c>
      <c r="N305" s="11">
        <v>5.4928999999999997</v>
      </c>
      <c r="O305" s="11">
        <v>1.5361499999999999</v>
      </c>
      <c r="P305" s="11">
        <v>0.88444999999999996</v>
      </c>
      <c r="Q305" s="11">
        <v>20.575099999999999</v>
      </c>
      <c r="R305" s="11">
        <v>53.99799999999999</v>
      </c>
      <c r="S305" s="11">
        <v>37.705500000000001</v>
      </c>
      <c r="T305" s="11">
        <v>2187.85</v>
      </c>
      <c r="U305" s="11">
        <v>17.689</v>
      </c>
      <c r="V305" s="11">
        <v>0.153615</v>
      </c>
      <c r="W305" s="11">
        <v>0.25276650000000001</v>
      </c>
      <c r="X305" s="11">
        <v>1308.0550000000001</v>
      </c>
      <c r="Y305" s="11">
        <v>32.259149999999998</v>
      </c>
      <c r="Z305" s="11">
        <v>0.11171999999999999</v>
      </c>
      <c r="AA305" s="11">
        <v>3.2119499999999999</v>
      </c>
      <c r="AB305" s="11">
        <v>0.13033999999999998</v>
      </c>
      <c r="AC305" s="11">
        <v>5.4928999999999999E-2</v>
      </c>
      <c r="AD305" s="11">
        <v>0.22809499999999999</v>
      </c>
      <c r="AE305" s="11">
        <v>0.51670499999999997</v>
      </c>
      <c r="AF305" s="11">
        <v>4.42225</v>
      </c>
      <c r="AG305" s="11">
        <v>0.95892999999999995</v>
      </c>
      <c r="AH305" s="11">
        <v>8.8444999999999999E-3</v>
      </c>
      <c r="AI305" s="11">
        <v>0.5399799999999999</v>
      </c>
      <c r="AJ305" s="11">
        <v>4.4629648750000001E-2</v>
      </c>
      <c r="AK305" s="11">
        <v>0.13732249999999999</v>
      </c>
      <c r="AL305" s="11">
        <v>20.2958</v>
      </c>
      <c r="AM305" s="11">
        <v>4.5618999999999996</v>
      </c>
    </row>
    <row r="306" spans="1:39" s="1" customFormat="1" x14ac:dyDescent="0.2">
      <c r="A306" s="5">
        <v>43889</v>
      </c>
      <c r="B306" s="1" t="s">
        <v>200</v>
      </c>
      <c r="C306" s="1" t="s">
        <v>305</v>
      </c>
      <c r="D306" s="1">
        <v>46.55</v>
      </c>
      <c r="E306" s="2" t="s">
        <v>366</v>
      </c>
      <c r="F306" s="1" t="s">
        <v>406</v>
      </c>
      <c r="G306" s="1" t="s">
        <v>571</v>
      </c>
      <c r="H306" s="2" t="s">
        <v>309</v>
      </c>
      <c r="I306" s="1" t="s">
        <v>537</v>
      </c>
      <c r="J306" s="1" t="s">
        <v>544</v>
      </c>
      <c r="L306" s="2" t="s">
        <v>326</v>
      </c>
      <c r="M306" s="11">
        <v>503205.49999999994</v>
      </c>
      <c r="N306" s="11">
        <v>79.134999999999991</v>
      </c>
      <c r="O306" s="11">
        <v>7.8669500000000001</v>
      </c>
      <c r="P306" s="11">
        <v>0.42825999999999997</v>
      </c>
      <c r="Q306" s="11">
        <v>87.048500000000004</v>
      </c>
      <c r="R306" s="11">
        <v>85.186499999999995</v>
      </c>
      <c r="S306" s="11">
        <v>24.671499999999998</v>
      </c>
      <c r="T306" s="11">
        <v>707.56</v>
      </c>
      <c r="U306" s="11">
        <v>43.756999999999998</v>
      </c>
      <c r="V306" s="11">
        <v>1.34995</v>
      </c>
      <c r="W306" s="11">
        <v>0.24904249999999997</v>
      </c>
      <c r="X306" s="11">
        <v>251.37</v>
      </c>
      <c r="Y306" s="11">
        <v>18.526900000000001</v>
      </c>
      <c r="Z306" s="11">
        <v>3.3653322499999998E-3</v>
      </c>
      <c r="AA306" s="11">
        <v>2.2809499999999998</v>
      </c>
      <c r="AB306" s="11">
        <v>6.1445999999999994E-2</v>
      </c>
      <c r="AC306" s="11">
        <v>3.3515999999999997E-3</v>
      </c>
      <c r="AD306" s="11">
        <v>0.29792000000000002</v>
      </c>
      <c r="AE306" s="11">
        <v>1.0706499999999999</v>
      </c>
      <c r="AF306" s="11">
        <v>0.78203999999999996</v>
      </c>
      <c r="AG306" s="11">
        <v>0.41894999999999993</v>
      </c>
      <c r="AH306" s="11">
        <v>1.7195802749999998E-3</v>
      </c>
      <c r="AI306" s="11">
        <v>0.13033999999999998</v>
      </c>
      <c r="AJ306" s="11">
        <v>4.4629648750000001E-2</v>
      </c>
      <c r="AK306" s="11">
        <v>0.22343999999999997</v>
      </c>
      <c r="AL306" s="11">
        <v>10.7996</v>
      </c>
      <c r="AM306" s="11">
        <v>2.2809499999999998</v>
      </c>
    </row>
    <row r="307" spans="1:39" s="1" customFormat="1" x14ac:dyDescent="0.2">
      <c r="A307" s="5">
        <v>43889</v>
      </c>
      <c r="B307" s="1" t="s">
        <v>201</v>
      </c>
      <c r="C307" s="1" t="s">
        <v>588</v>
      </c>
      <c r="D307" s="1">
        <v>1</v>
      </c>
      <c r="E307" s="2" t="s">
        <v>366</v>
      </c>
      <c r="F307" s="1" t="s">
        <v>406</v>
      </c>
      <c r="G307" s="1" t="s">
        <v>571</v>
      </c>
      <c r="H307" s="2" t="s">
        <v>309</v>
      </c>
      <c r="I307" s="1" t="s">
        <v>539</v>
      </c>
      <c r="J307" s="1" t="s">
        <v>542</v>
      </c>
      <c r="K307" s="1" t="s">
        <v>315</v>
      </c>
      <c r="L307" s="2" t="s">
        <v>325</v>
      </c>
      <c r="M307" s="11">
        <v>101700</v>
      </c>
      <c r="N307" s="11">
        <v>0.96</v>
      </c>
      <c r="O307" s="11">
        <v>0.54600000000000004</v>
      </c>
      <c r="P307" s="11">
        <v>1.1000000000000001</v>
      </c>
      <c r="Q307" s="11">
        <v>16.600000000000001</v>
      </c>
      <c r="R307" s="11">
        <v>105800</v>
      </c>
      <c r="S307" s="11">
        <v>40.1</v>
      </c>
      <c r="T307" s="11">
        <v>380</v>
      </c>
      <c r="U307" s="11">
        <v>9.9</v>
      </c>
      <c r="V307" s="11">
        <v>9.5000000000000001E-2</v>
      </c>
      <c r="W307" s="11">
        <v>0.38200000000000001</v>
      </c>
      <c r="X307" s="11">
        <v>214000</v>
      </c>
      <c r="Y307" s="11">
        <v>28.2</v>
      </c>
      <c r="Z307" s="11">
        <v>1.66E-2</v>
      </c>
      <c r="AA307" s="11">
        <v>2.35</v>
      </c>
      <c r="AB307" s="11">
        <v>0.03</v>
      </c>
      <c r="AC307" s="11">
        <v>6.5000000000000002E-2</v>
      </c>
      <c r="AD307" s="11">
        <v>0.02</v>
      </c>
      <c r="AE307" s="11">
        <v>4.13</v>
      </c>
      <c r="AF307" s="11">
        <v>52.5</v>
      </c>
      <c r="AG307" s="11">
        <v>9.7000000000000003E-2</v>
      </c>
      <c r="AH307" s="11">
        <v>1.7195802749999998E-3</v>
      </c>
      <c r="AI307" s="11">
        <v>12.1</v>
      </c>
      <c r="AJ307" s="11">
        <v>0.16600000000000001</v>
      </c>
      <c r="AK307" s="11">
        <v>6.0999999999999999E-2</v>
      </c>
      <c r="AL307" s="11">
        <v>19.100000000000001</v>
      </c>
      <c r="AM307" s="11">
        <v>5.31</v>
      </c>
    </row>
    <row r="308" spans="1:39" s="1" customFormat="1" x14ac:dyDescent="0.2">
      <c r="A308" s="5">
        <v>43889</v>
      </c>
      <c r="B308" s="1" t="s">
        <v>202</v>
      </c>
      <c r="C308" s="1" t="s">
        <v>305</v>
      </c>
      <c r="D308" s="1">
        <v>46.55</v>
      </c>
      <c r="E308" s="2" t="s">
        <v>366</v>
      </c>
      <c r="F308" s="1" t="s">
        <v>406</v>
      </c>
      <c r="G308" s="1" t="s">
        <v>571</v>
      </c>
      <c r="H308" s="2" t="s">
        <v>309</v>
      </c>
      <c r="I308" s="1" t="s">
        <v>537</v>
      </c>
      <c r="J308" s="1" t="s">
        <v>544</v>
      </c>
      <c r="K308" s="1" t="s">
        <v>306</v>
      </c>
      <c r="L308" s="2" t="s">
        <v>325</v>
      </c>
      <c r="M308" s="11">
        <v>510653.49999999994</v>
      </c>
      <c r="N308" s="11">
        <v>3.95675</v>
      </c>
      <c r="O308" s="11">
        <v>1.7130399999999999</v>
      </c>
      <c r="P308" s="11">
        <v>4.9462866250000001E-2</v>
      </c>
      <c r="Q308" s="11">
        <v>39.567499999999995</v>
      </c>
      <c r="R308" s="11">
        <v>740.14499999999998</v>
      </c>
      <c r="S308" s="11">
        <v>4.0869736249999997E-2</v>
      </c>
      <c r="T308" s="11">
        <v>684.28499999999997</v>
      </c>
      <c r="U308" s="11">
        <v>18.154499999999999</v>
      </c>
      <c r="V308" s="11">
        <v>1.687041825E-3</v>
      </c>
      <c r="W308" s="11">
        <v>0.26859349999999999</v>
      </c>
      <c r="X308" s="11">
        <v>1275.4699999999998</v>
      </c>
      <c r="Y308" s="11">
        <v>40.4054</v>
      </c>
      <c r="Z308" s="11">
        <v>3.3653322499999998E-3</v>
      </c>
      <c r="AA308" s="11">
        <v>3.3981499999999998</v>
      </c>
      <c r="AB308" s="11">
        <v>0.13499499999999998</v>
      </c>
      <c r="AC308" s="11">
        <v>1.8620000000000001E-2</v>
      </c>
      <c r="AD308" s="11">
        <v>7.9134999999999997E-2</v>
      </c>
      <c r="AE308" s="11">
        <v>0.7308349999999999</v>
      </c>
      <c r="AF308" s="11">
        <v>5.07395</v>
      </c>
      <c r="AG308" s="11">
        <v>0.40498499999999993</v>
      </c>
      <c r="AH308" s="11">
        <v>0.11637499999999999</v>
      </c>
      <c r="AI308" s="11">
        <v>0.13080549999999999</v>
      </c>
      <c r="AJ308" s="11">
        <v>0.11171999999999999</v>
      </c>
      <c r="AK308" s="11">
        <v>0.13965</v>
      </c>
      <c r="AL308" s="11">
        <v>41.429499999999997</v>
      </c>
      <c r="AM308" s="11">
        <v>14.430499999999999</v>
      </c>
    </row>
    <row r="309" spans="1:39" s="1" customFormat="1" x14ac:dyDescent="0.2">
      <c r="A309" s="5">
        <v>43889</v>
      </c>
      <c r="B309" s="1" t="s">
        <v>203</v>
      </c>
      <c r="C309" s="1" t="s">
        <v>305</v>
      </c>
      <c r="D309" s="1">
        <v>46.55</v>
      </c>
      <c r="E309" s="2" t="s">
        <v>366</v>
      </c>
      <c r="F309" s="1" t="s">
        <v>406</v>
      </c>
      <c r="G309" s="1" t="s">
        <v>571</v>
      </c>
      <c r="H309" s="2" t="s">
        <v>309</v>
      </c>
      <c r="I309" s="1" t="s">
        <v>537</v>
      </c>
      <c r="J309" s="1" t="s">
        <v>544</v>
      </c>
      <c r="K309" s="1" t="s">
        <v>315</v>
      </c>
      <c r="L309" s="2" t="s">
        <v>325</v>
      </c>
      <c r="M309" s="11">
        <v>511584.49999999994</v>
      </c>
      <c r="N309" s="11">
        <v>10.520299999999999</v>
      </c>
      <c r="O309" s="11">
        <v>4.9342999999999995</v>
      </c>
      <c r="P309" s="11">
        <v>0.52135999999999993</v>
      </c>
      <c r="Q309" s="11">
        <v>94.496499999999983</v>
      </c>
      <c r="R309" s="11">
        <v>996.16999999999985</v>
      </c>
      <c r="S309" s="11">
        <v>3.3981499999999998</v>
      </c>
      <c r="T309" s="11">
        <v>1578.0449999999998</v>
      </c>
      <c r="U309" s="11">
        <v>25.602499999999999</v>
      </c>
      <c r="V309" s="11">
        <v>1.08927</v>
      </c>
      <c r="W309" s="11">
        <v>0.405916</v>
      </c>
      <c r="X309" s="11">
        <v>4422.25</v>
      </c>
      <c r="Y309" s="11">
        <v>49.249899999999997</v>
      </c>
      <c r="Z309" s="11">
        <v>0.16757999999999998</v>
      </c>
      <c r="AA309" s="11">
        <v>5.2135999999999996</v>
      </c>
      <c r="AB309" s="11">
        <v>9.0306999999999998E-2</v>
      </c>
      <c r="AC309" s="11">
        <v>2.0947499999999997E-2</v>
      </c>
      <c r="AD309" s="11">
        <v>6.0049499999999992E-2</v>
      </c>
      <c r="AE309" s="11">
        <v>1.038065</v>
      </c>
      <c r="AF309" s="11">
        <v>16.478699999999996</v>
      </c>
      <c r="AG309" s="11">
        <v>0.27464499999999997</v>
      </c>
      <c r="AH309" s="11">
        <v>7.9135000000000004E-3</v>
      </c>
      <c r="AI309" s="11">
        <v>1.3173649999999999</v>
      </c>
      <c r="AJ309" s="11">
        <v>0.13965</v>
      </c>
      <c r="AK309" s="11">
        <v>0.13033999999999998</v>
      </c>
      <c r="AL309" s="11">
        <v>53.532499999999992</v>
      </c>
      <c r="AM309" s="11">
        <v>28.302399999999999</v>
      </c>
    </row>
    <row r="310" spans="1:39" s="1" customFormat="1" x14ac:dyDescent="0.2">
      <c r="A310" s="5">
        <v>43889</v>
      </c>
      <c r="B310" s="1" t="s">
        <v>204</v>
      </c>
      <c r="C310" s="1" t="s">
        <v>305</v>
      </c>
      <c r="D310" s="1">
        <v>46.55</v>
      </c>
      <c r="E310" s="2" t="s">
        <v>366</v>
      </c>
      <c r="F310" s="1" t="s">
        <v>406</v>
      </c>
      <c r="G310" s="1" t="s">
        <v>571</v>
      </c>
      <c r="H310" s="2" t="s">
        <v>309</v>
      </c>
      <c r="I310" s="1" t="s">
        <v>537</v>
      </c>
      <c r="J310" s="1" t="s">
        <v>543</v>
      </c>
      <c r="K310" s="1" t="s">
        <v>315</v>
      </c>
      <c r="L310" s="2" t="s">
        <v>326</v>
      </c>
      <c r="M310" s="11">
        <v>538583.5</v>
      </c>
      <c r="N310" s="11">
        <v>4.8411999999999997</v>
      </c>
      <c r="O310" s="11">
        <v>1.4197749999999998</v>
      </c>
      <c r="P310" s="11">
        <v>1.1172</v>
      </c>
      <c r="Q310" s="11">
        <v>27.929999999999996</v>
      </c>
      <c r="R310" s="11">
        <v>488.77499999999998</v>
      </c>
      <c r="S310" s="11">
        <v>4.0869736249999997E-2</v>
      </c>
      <c r="T310" s="11">
        <v>167.57999999999998</v>
      </c>
      <c r="U310" s="11">
        <v>28.860999999999997</v>
      </c>
      <c r="V310" s="11">
        <v>9.8220499999999988E-2</v>
      </c>
      <c r="W310" s="11">
        <v>0.3170055</v>
      </c>
      <c r="X310" s="11">
        <v>2518.355</v>
      </c>
      <c r="Y310" s="11">
        <v>41.988099999999996</v>
      </c>
      <c r="Z310" s="11">
        <v>0.15826999999999999</v>
      </c>
      <c r="AA310" s="11">
        <v>3.1188500000000001</v>
      </c>
      <c r="AB310" s="11">
        <v>4.1561003749999992E-3</v>
      </c>
      <c r="AC310" s="11">
        <v>3.2584999999999996E-2</v>
      </c>
      <c r="AD310" s="11">
        <v>0.12102999999999998</v>
      </c>
      <c r="AE310" s="11">
        <v>0.42360500000000001</v>
      </c>
      <c r="AF310" s="11">
        <v>5.4928999999999997</v>
      </c>
      <c r="AG310" s="11">
        <v>0.21878500000000001</v>
      </c>
      <c r="AH310" s="11">
        <v>3.2584999999999996E-2</v>
      </c>
      <c r="AI310" s="11">
        <v>0.10101349999999999</v>
      </c>
      <c r="AJ310" s="11">
        <v>0.12102999999999998</v>
      </c>
      <c r="AK310" s="11">
        <v>0.12568499999999999</v>
      </c>
      <c r="AL310" s="11">
        <v>12.70815</v>
      </c>
      <c r="AM310" s="11">
        <v>6.0980499999999997</v>
      </c>
    </row>
    <row r="311" spans="1:39" s="1" customFormat="1" x14ac:dyDescent="0.2">
      <c r="A311" s="5">
        <v>43889</v>
      </c>
      <c r="B311" s="1" t="s">
        <v>205</v>
      </c>
      <c r="C311" s="1" t="s">
        <v>305</v>
      </c>
      <c r="D311" s="1">
        <v>46.55</v>
      </c>
      <c r="E311" s="2" t="s">
        <v>366</v>
      </c>
      <c r="F311" s="1" t="s">
        <v>406</v>
      </c>
      <c r="G311" s="1" t="s">
        <v>571</v>
      </c>
      <c r="H311" s="2" t="s">
        <v>309</v>
      </c>
      <c r="I311" s="1" t="s">
        <v>537</v>
      </c>
      <c r="J311" s="1" t="s">
        <v>544</v>
      </c>
      <c r="K311" s="1" t="s">
        <v>315</v>
      </c>
      <c r="L311" s="2" t="s">
        <v>326</v>
      </c>
      <c r="M311" s="11">
        <v>513911.99999999994</v>
      </c>
      <c r="N311" s="11">
        <v>13.034000000000001</v>
      </c>
      <c r="O311" s="11">
        <v>4.9808499999999993</v>
      </c>
      <c r="P311" s="11">
        <v>1.2102999999999999</v>
      </c>
      <c r="Q311" s="11">
        <v>86.117499999999993</v>
      </c>
      <c r="R311" s="11">
        <v>222.50899999999999</v>
      </c>
      <c r="S311" s="11">
        <v>6.982499999999999</v>
      </c>
      <c r="T311" s="11">
        <v>1536.1499999999999</v>
      </c>
      <c r="U311" s="11">
        <v>26.533499999999997</v>
      </c>
      <c r="V311" s="11">
        <v>1.1404749999999999</v>
      </c>
      <c r="W311" s="11">
        <v>0.29605799999999999</v>
      </c>
      <c r="X311" s="11">
        <v>1168.405</v>
      </c>
      <c r="Y311" s="11">
        <v>34.726299999999995</v>
      </c>
      <c r="Z311" s="11">
        <v>2.1412999999999998E-2</v>
      </c>
      <c r="AA311" s="11">
        <v>2.6533500000000001</v>
      </c>
      <c r="AB311" s="11">
        <v>3.4446999999999998E-2</v>
      </c>
      <c r="AC311" s="11">
        <v>5.1205000000000001E-2</v>
      </c>
      <c r="AD311" s="11">
        <v>7.0290499999999992E-2</v>
      </c>
      <c r="AE311" s="11">
        <v>0.58187500000000003</v>
      </c>
      <c r="AF311" s="11">
        <v>4.5153499999999998</v>
      </c>
      <c r="AG311" s="11">
        <v>0.17688999999999999</v>
      </c>
      <c r="AH311" s="11">
        <v>2.7929999999999996E-2</v>
      </c>
      <c r="AI311" s="11">
        <v>3.8170999999999997E-2</v>
      </c>
      <c r="AJ311" s="11">
        <v>0.13499499999999998</v>
      </c>
      <c r="AK311" s="11">
        <v>0.16292499999999999</v>
      </c>
      <c r="AL311" s="11">
        <v>18.62</v>
      </c>
      <c r="AM311" s="11">
        <v>8.9841499999999996</v>
      </c>
    </row>
    <row r="312" spans="1:39" s="1" customFormat="1" x14ac:dyDescent="0.2">
      <c r="A312" s="5">
        <v>43889</v>
      </c>
      <c r="B312" s="1" t="s">
        <v>206</v>
      </c>
      <c r="C312" s="1" t="s">
        <v>588</v>
      </c>
      <c r="D312" s="1">
        <v>1</v>
      </c>
      <c r="E312" s="2" t="s">
        <v>366</v>
      </c>
      <c r="F312" s="1" t="s">
        <v>406</v>
      </c>
      <c r="G312" s="1" t="s">
        <v>571</v>
      </c>
      <c r="H312" s="2" t="s">
        <v>309</v>
      </c>
      <c r="I312" s="1" t="s">
        <v>537</v>
      </c>
      <c r="J312" s="1" t="s">
        <v>543</v>
      </c>
      <c r="L312" s="2" t="s">
        <v>326</v>
      </c>
      <c r="M312" s="11">
        <v>145000</v>
      </c>
      <c r="N312" s="11">
        <v>0.38</v>
      </c>
      <c r="O312" s="11">
        <v>0.51800000000000002</v>
      </c>
      <c r="P312" s="11">
        <v>0.55000000000000004</v>
      </c>
      <c r="Q312" s="11">
        <v>17.399999999999999</v>
      </c>
      <c r="R312" s="11">
        <v>158000</v>
      </c>
      <c r="S312" s="11">
        <v>53</v>
      </c>
      <c r="T312" s="11">
        <v>1390</v>
      </c>
      <c r="U312" s="11">
        <v>23</v>
      </c>
      <c r="V312" s="11">
        <v>5.7000000000000002E-2</v>
      </c>
      <c r="W312" s="11">
        <v>0.55700000000000005</v>
      </c>
      <c r="X312" s="11">
        <v>309000</v>
      </c>
      <c r="Y312" s="11">
        <v>44.3</v>
      </c>
      <c r="Z312" s="11">
        <v>0.16</v>
      </c>
      <c r="AA312" s="11">
        <v>3.32</v>
      </c>
      <c r="AB312" s="11">
        <v>8.1000000000000003E-2</v>
      </c>
      <c r="AC312" s="11">
        <v>9.0999999999999998E-2</v>
      </c>
      <c r="AD312" s="11">
        <v>3.9E-2</v>
      </c>
      <c r="AE312" s="11">
        <v>5.94</v>
      </c>
      <c r="AF312" s="11">
        <v>91</v>
      </c>
      <c r="AG312" s="11">
        <v>0.159</v>
      </c>
      <c r="AH312" s="11">
        <v>4.0000000000000001E-3</v>
      </c>
      <c r="AI312" s="11">
        <v>2.15</v>
      </c>
      <c r="AJ312" s="11">
        <v>0.20899999999999999</v>
      </c>
      <c r="AK312" s="11">
        <v>0.26300000000000001</v>
      </c>
      <c r="AL312" s="11">
        <v>16</v>
      </c>
      <c r="AM312" s="11">
        <v>4.3</v>
      </c>
    </row>
    <row r="313" spans="1:39" s="1" customFormat="1" x14ac:dyDescent="0.2">
      <c r="A313" s="5">
        <v>43889</v>
      </c>
      <c r="B313" s="1" t="s">
        <v>207</v>
      </c>
      <c r="C313" s="1" t="s">
        <v>305</v>
      </c>
      <c r="D313" s="1">
        <v>46.55</v>
      </c>
      <c r="E313" s="2" t="s">
        <v>366</v>
      </c>
      <c r="F313" s="1" t="s">
        <v>406</v>
      </c>
      <c r="G313" s="1" t="s">
        <v>571</v>
      </c>
      <c r="H313" s="2" t="s">
        <v>309</v>
      </c>
      <c r="I313" s="1" t="s">
        <v>537</v>
      </c>
      <c r="J313" s="1" t="s">
        <v>543</v>
      </c>
      <c r="L313" s="2" t="s">
        <v>325</v>
      </c>
      <c r="M313" s="11">
        <v>528808</v>
      </c>
      <c r="N313" s="11">
        <v>1.4896</v>
      </c>
      <c r="O313" s="11">
        <v>1.2382299999999999</v>
      </c>
      <c r="P313" s="11">
        <v>0.46549999999999997</v>
      </c>
      <c r="Q313" s="11">
        <v>16.711449999999999</v>
      </c>
      <c r="R313" s="11">
        <v>176.89</v>
      </c>
      <c r="S313" s="11">
        <v>40.4985</v>
      </c>
      <c r="T313" s="11">
        <v>1200.99</v>
      </c>
      <c r="U313" s="11">
        <v>20947.5</v>
      </c>
      <c r="V313" s="11">
        <v>0.1168405</v>
      </c>
      <c r="W313" s="11">
        <v>0.31095400000000001</v>
      </c>
      <c r="X313" s="11">
        <v>120.56449999999998</v>
      </c>
      <c r="Y313" s="11">
        <v>43.291499999999999</v>
      </c>
      <c r="Z313" s="11">
        <v>2.3275000000000001E-2</v>
      </c>
      <c r="AA313" s="11">
        <v>4.3291499999999994</v>
      </c>
      <c r="AB313" s="11">
        <v>94.030999999999992</v>
      </c>
      <c r="AC313" s="11">
        <v>4.7015500000000001</v>
      </c>
      <c r="AD313" s="11">
        <v>0.63773499999999994</v>
      </c>
      <c r="AE313" s="11">
        <v>0.3067645</v>
      </c>
      <c r="AF313" s="11">
        <v>6.0980499999999997</v>
      </c>
      <c r="AG313" s="11">
        <v>0.11171999999999999</v>
      </c>
      <c r="AH313" s="11">
        <v>1.5827000000000001E-2</v>
      </c>
      <c r="AI313" s="11">
        <v>0.97755000000000003</v>
      </c>
      <c r="AJ313" s="11">
        <v>0.69359499999999996</v>
      </c>
      <c r="AK313" s="11">
        <v>4.4222499999999998E-2</v>
      </c>
      <c r="AL313" s="11">
        <v>30.117850000000001</v>
      </c>
      <c r="AM313" s="11">
        <v>16.804549999999999</v>
      </c>
    </row>
    <row r="314" spans="1:39" s="1" customFormat="1" x14ac:dyDescent="0.2">
      <c r="A314" s="5">
        <v>44029</v>
      </c>
      <c r="B314" s="1" t="s">
        <v>254</v>
      </c>
      <c r="C314" s="1" t="s">
        <v>305</v>
      </c>
      <c r="D314" s="1">
        <v>46.55</v>
      </c>
      <c r="E314" s="1" t="s">
        <v>420</v>
      </c>
      <c r="F314" s="1" t="s">
        <v>406</v>
      </c>
      <c r="G314" s="1" t="s">
        <v>571</v>
      </c>
      <c r="H314" s="2" t="s">
        <v>309</v>
      </c>
      <c r="I314" s="1" t="s">
        <v>538</v>
      </c>
      <c r="J314" s="1" t="s">
        <v>543</v>
      </c>
      <c r="M314" s="11">
        <v>576754.5</v>
      </c>
      <c r="N314" s="11">
        <v>828.59</v>
      </c>
      <c r="O314" s="11">
        <v>27.743799999999997</v>
      </c>
      <c r="P314" s="11">
        <v>0.17688999999999999</v>
      </c>
      <c r="Q314" s="11">
        <v>107.06499999999998</v>
      </c>
      <c r="R314" s="11">
        <v>921.68999999999994</v>
      </c>
      <c r="S314" s="11">
        <v>57.721999999999994</v>
      </c>
      <c r="T314" s="11">
        <v>782.04</v>
      </c>
      <c r="U314" s="11">
        <v>93.565499999999986</v>
      </c>
      <c r="V314" s="11">
        <v>1.7875199999999998</v>
      </c>
      <c r="W314" s="11">
        <v>0.26114550000000003</v>
      </c>
      <c r="X314" s="11">
        <v>195.51</v>
      </c>
      <c r="Y314" s="11">
        <v>26.905899999999995</v>
      </c>
      <c r="Z314" s="11">
        <v>0.11171999999999999</v>
      </c>
      <c r="AA314" s="11">
        <v>1.8107949999999997</v>
      </c>
      <c r="AB314" s="11">
        <v>0.293265</v>
      </c>
      <c r="AC314" s="11">
        <v>3.2584999999999996E-2</v>
      </c>
      <c r="AD314" s="11">
        <v>0.237405</v>
      </c>
      <c r="AE314" s="11">
        <v>1.3546050000000001</v>
      </c>
      <c r="AF314" s="11">
        <v>2.3600849999999998</v>
      </c>
      <c r="AG314" s="11">
        <v>1.7223499999999998</v>
      </c>
      <c r="AH314" s="11">
        <v>0.16292499999999999</v>
      </c>
      <c r="AI314" s="11">
        <v>7.1686999999999987E-2</v>
      </c>
      <c r="AJ314" s="11">
        <v>0.16292499999999999</v>
      </c>
      <c r="AK314" s="11">
        <v>0.14430499999999999</v>
      </c>
      <c r="AL314" s="11">
        <v>47.108599999999996</v>
      </c>
      <c r="AM314" s="11">
        <v>12.7547</v>
      </c>
    </row>
    <row r="315" spans="1:39" s="1" customFormat="1" x14ac:dyDescent="0.2">
      <c r="A315" s="5">
        <v>44029</v>
      </c>
      <c r="B315" s="1" t="s">
        <v>255</v>
      </c>
      <c r="C315" s="1" t="s">
        <v>305</v>
      </c>
      <c r="D315" s="1">
        <v>46.55</v>
      </c>
      <c r="E315" s="1" t="s">
        <v>420</v>
      </c>
      <c r="F315" s="1" t="s">
        <v>406</v>
      </c>
      <c r="G315" s="1" t="s">
        <v>571</v>
      </c>
      <c r="H315" s="2" t="s">
        <v>309</v>
      </c>
      <c r="I315" s="1" t="s">
        <v>538</v>
      </c>
      <c r="J315" s="1" t="s">
        <v>543</v>
      </c>
      <c r="M315" s="11">
        <v>584202.5</v>
      </c>
      <c r="N315" s="11">
        <v>474.80999999999995</v>
      </c>
      <c r="O315" s="11">
        <v>15.78045</v>
      </c>
      <c r="P315" s="11">
        <v>0.51670499999999997</v>
      </c>
      <c r="Q315" s="11">
        <v>49.808500000000002</v>
      </c>
      <c r="R315" s="11">
        <v>581.875</v>
      </c>
      <c r="S315" s="11">
        <v>50.7395</v>
      </c>
      <c r="T315" s="11">
        <v>67.497499999999988</v>
      </c>
      <c r="U315" s="11">
        <v>14.430499999999999</v>
      </c>
      <c r="V315" s="11">
        <v>1.7223499999999998</v>
      </c>
      <c r="W315" s="11">
        <v>0.42825999999999997</v>
      </c>
      <c r="X315" s="11">
        <v>115.90950000000001</v>
      </c>
      <c r="Y315" s="11">
        <v>25.3232</v>
      </c>
      <c r="Z315" s="11">
        <v>0.93099999999999994</v>
      </c>
      <c r="AA315" s="11">
        <v>0.21878500000000001</v>
      </c>
      <c r="AB315" s="11">
        <v>0.13965</v>
      </c>
      <c r="AC315" s="11">
        <v>3.9101999999999998E-2</v>
      </c>
      <c r="AD315" s="11">
        <v>0.33050499999999999</v>
      </c>
      <c r="AE315" s="11">
        <v>4.5949504999999993E-3</v>
      </c>
      <c r="AF315" s="11">
        <v>0.97289499999999984</v>
      </c>
      <c r="AG315" s="11">
        <v>1.1590949999999998</v>
      </c>
      <c r="AH315" s="11">
        <v>1.28240595E-3</v>
      </c>
      <c r="AI315" s="11">
        <v>8.8444999999999996E-2</v>
      </c>
      <c r="AJ315" s="11">
        <v>0.23274999999999998</v>
      </c>
      <c r="AK315" s="11">
        <v>8.0065999999999998E-2</v>
      </c>
      <c r="AL315" s="11">
        <v>40.963999999999999</v>
      </c>
      <c r="AM315" s="11">
        <v>9.0772499999999994</v>
      </c>
    </row>
    <row r="316" spans="1:39" s="1" customFormat="1" x14ac:dyDescent="0.2">
      <c r="A316" s="5">
        <v>44029</v>
      </c>
      <c r="B316" s="1" t="s">
        <v>256</v>
      </c>
      <c r="C316" s="1" t="s">
        <v>305</v>
      </c>
      <c r="D316" s="1">
        <v>46.55</v>
      </c>
      <c r="E316" s="1" t="s">
        <v>420</v>
      </c>
      <c r="F316" s="1" t="s">
        <v>406</v>
      </c>
      <c r="G316" s="1" t="s">
        <v>571</v>
      </c>
      <c r="H316" s="2" t="s">
        <v>309</v>
      </c>
      <c r="I316" s="1" t="s">
        <v>538</v>
      </c>
      <c r="J316" s="1" t="s">
        <v>543</v>
      </c>
      <c r="M316" s="11">
        <v>568841</v>
      </c>
      <c r="N316" s="11">
        <v>828.59</v>
      </c>
      <c r="O316" s="11">
        <v>6.5635499999999993</v>
      </c>
      <c r="P316" s="11">
        <v>4.1101322499999995E-2</v>
      </c>
      <c r="Q316" s="11">
        <v>62.842500000000001</v>
      </c>
      <c r="R316" s="11">
        <v>321.19499999999999</v>
      </c>
      <c r="S316" s="11">
        <v>69.824999999999989</v>
      </c>
      <c r="T316" s="11">
        <v>73.548999999999992</v>
      </c>
      <c r="U316" s="11">
        <v>4.3757000000000001</v>
      </c>
      <c r="V316" s="11">
        <v>0.26998999999999995</v>
      </c>
      <c r="W316" s="11">
        <v>7.479421249999999E-3</v>
      </c>
      <c r="X316" s="11">
        <v>223.43999999999997</v>
      </c>
      <c r="Y316" s="11">
        <v>34.819399999999995</v>
      </c>
      <c r="Z316" s="11">
        <v>0.51204999999999989</v>
      </c>
      <c r="AA316" s="11">
        <v>0.33050499999999999</v>
      </c>
      <c r="AB316" s="11">
        <v>7.1221499999999993E-2</v>
      </c>
      <c r="AC316" s="11">
        <v>1.3721543499999999E-3</v>
      </c>
      <c r="AD316" s="11">
        <v>0.10520299999999999</v>
      </c>
      <c r="AE316" s="11">
        <v>0.33050499999999999</v>
      </c>
      <c r="AF316" s="11">
        <v>0.66100999999999999</v>
      </c>
      <c r="AG316" s="11">
        <v>2.2343999999999999</v>
      </c>
      <c r="AH316" s="11">
        <v>2.56025E-2</v>
      </c>
      <c r="AI316" s="11">
        <v>0.51204999999999989</v>
      </c>
      <c r="AJ316" s="11">
        <v>0.25136999999999998</v>
      </c>
      <c r="AK316" s="11">
        <v>9.3565499999999999E-3</v>
      </c>
      <c r="AL316" s="11">
        <v>20.714749999999999</v>
      </c>
      <c r="AM316" s="11">
        <v>6.3773499999999999</v>
      </c>
    </row>
    <row r="317" spans="1:39" s="1" customFormat="1" x14ac:dyDescent="0.2">
      <c r="A317" s="5">
        <v>44029</v>
      </c>
      <c r="B317" s="1" t="s">
        <v>257</v>
      </c>
      <c r="C317" s="1" t="s">
        <v>305</v>
      </c>
      <c r="D317" s="1">
        <v>46.55</v>
      </c>
      <c r="E317" s="1" t="s">
        <v>420</v>
      </c>
      <c r="F317" s="1" t="s">
        <v>406</v>
      </c>
      <c r="G317" s="1" t="s">
        <v>571</v>
      </c>
      <c r="H317" s="2" t="s">
        <v>309</v>
      </c>
      <c r="I317" s="1" t="s">
        <v>537</v>
      </c>
      <c r="J317" s="1" t="s">
        <v>543</v>
      </c>
      <c r="M317" s="11">
        <v>586530</v>
      </c>
      <c r="N317" s="11">
        <v>521.3599999999999</v>
      </c>
      <c r="O317" s="11">
        <v>13.918449999999998</v>
      </c>
      <c r="P317" s="11">
        <v>0.44687999999999994</v>
      </c>
      <c r="Q317" s="11">
        <v>47.015499999999996</v>
      </c>
      <c r="R317" s="11">
        <v>2280.9499999999998</v>
      </c>
      <c r="S317" s="11">
        <v>54.463499999999996</v>
      </c>
      <c r="T317" s="11">
        <v>828.59</v>
      </c>
      <c r="U317" s="11">
        <v>50.7395</v>
      </c>
      <c r="V317" s="11">
        <v>0.91703499999999993</v>
      </c>
      <c r="W317" s="11">
        <v>0.26067999999999997</v>
      </c>
      <c r="X317" s="11">
        <v>296.98899999999998</v>
      </c>
      <c r="Y317" s="11">
        <v>35.424549999999996</v>
      </c>
      <c r="Z317" s="11">
        <v>0.32119499999999995</v>
      </c>
      <c r="AA317" s="11">
        <v>0.85186499999999998</v>
      </c>
      <c r="AB317" s="11">
        <v>7.8203999999999996E-2</v>
      </c>
      <c r="AC317" s="11">
        <v>6.0514999999999992E-2</v>
      </c>
      <c r="AD317" s="11">
        <v>0.13033999999999998</v>
      </c>
      <c r="AE317" s="11">
        <v>0.69824999999999993</v>
      </c>
      <c r="AF317" s="11">
        <v>0.88910499999999992</v>
      </c>
      <c r="AG317" s="11">
        <v>2.3740499999999995</v>
      </c>
      <c r="AH317" s="11">
        <v>2.1878499999999999E-2</v>
      </c>
      <c r="AI317" s="11">
        <v>3.8170999999999997E-2</v>
      </c>
      <c r="AJ317" s="11">
        <v>0.1996995</v>
      </c>
      <c r="AK317" s="11">
        <v>4.5618999999999993E-2</v>
      </c>
      <c r="AL317" s="11">
        <v>27.929999999999996</v>
      </c>
      <c r="AM317" s="11">
        <v>6.5635499999999993</v>
      </c>
    </row>
    <row r="318" spans="1:39" s="1" customFormat="1" x14ac:dyDescent="0.2">
      <c r="A318" s="5">
        <v>44029</v>
      </c>
      <c r="B318" s="1" t="s">
        <v>258</v>
      </c>
      <c r="C318" s="1" t="s">
        <v>305</v>
      </c>
      <c r="D318" s="1">
        <v>46.55</v>
      </c>
      <c r="E318" s="1" t="s">
        <v>420</v>
      </c>
      <c r="F318" s="1" t="s">
        <v>406</v>
      </c>
      <c r="G318" s="1" t="s">
        <v>571</v>
      </c>
      <c r="H318" s="2" t="s">
        <v>309</v>
      </c>
      <c r="I318" s="1" t="s">
        <v>537</v>
      </c>
      <c r="J318" s="1" t="s">
        <v>543</v>
      </c>
      <c r="M318" s="11">
        <v>610736</v>
      </c>
      <c r="N318" s="11">
        <v>1675.8</v>
      </c>
      <c r="O318" s="11">
        <v>12.52195</v>
      </c>
      <c r="P318" s="11">
        <v>0.55859999999999999</v>
      </c>
      <c r="Q318" s="11">
        <v>72.152500000000003</v>
      </c>
      <c r="R318" s="11">
        <v>2667.3149999999996</v>
      </c>
      <c r="S318" s="11">
        <v>35.843499999999999</v>
      </c>
      <c r="T318" s="11">
        <v>95.427499999999981</v>
      </c>
      <c r="U318" s="11">
        <v>27.929999999999996</v>
      </c>
      <c r="V318" s="11">
        <v>1.748580925E-3</v>
      </c>
      <c r="W318" s="11">
        <v>0.27464499999999997</v>
      </c>
      <c r="X318" s="11">
        <v>224.37100000000001</v>
      </c>
      <c r="Y318" s="11">
        <v>20.481999999999999</v>
      </c>
      <c r="Z318" s="11">
        <v>0.153615</v>
      </c>
      <c r="AA318" s="11">
        <v>1.153904675E-3</v>
      </c>
      <c r="AB318" s="11">
        <v>9.3100000000000002E-2</v>
      </c>
      <c r="AC318" s="11">
        <v>1.3721543499999999E-3</v>
      </c>
      <c r="AD318" s="11">
        <v>0.15826999999999999</v>
      </c>
      <c r="AE318" s="11">
        <v>0.30257499999999998</v>
      </c>
      <c r="AF318" s="11">
        <v>1.5640799999999999</v>
      </c>
      <c r="AG318" s="11">
        <v>2.6067999999999998</v>
      </c>
      <c r="AH318" s="11">
        <v>1.28240595E-3</v>
      </c>
      <c r="AI318" s="11">
        <v>5.1670500000000001E-2</v>
      </c>
      <c r="AJ318" s="11">
        <v>0.172235</v>
      </c>
      <c r="AK318" s="11">
        <v>2.4671499999999999E-2</v>
      </c>
      <c r="AL318" s="11">
        <v>41.894999999999996</v>
      </c>
      <c r="AM318" s="11">
        <v>9.3565500000000004</v>
      </c>
    </row>
    <row r="319" spans="1:39" s="1" customFormat="1" x14ac:dyDescent="0.2">
      <c r="A319" s="5">
        <v>44029</v>
      </c>
      <c r="B319" s="1" t="s">
        <v>259</v>
      </c>
      <c r="C319" s="1" t="s">
        <v>305</v>
      </c>
      <c r="D319" s="1">
        <v>46.55</v>
      </c>
      <c r="E319" s="1" t="s">
        <v>420</v>
      </c>
      <c r="F319" s="1" t="s">
        <v>406</v>
      </c>
      <c r="G319" s="1" t="s">
        <v>571</v>
      </c>
      <c r="H319" s="2" t="s">
        <v>309</v>
      </c>
      <c r="I319" s="1" t="s">
        <v>538</v>
      </c>
      <c r="J319" s="1" t="s">
        <v>543</v>
      </c>
      <c r="M319" s="11">
        <v>576289</v>
      </c>
      <c r="N319" s="11">
        <v>242.06</v>
      </c>
      <c r="O319" s="11">
        <v>6.1445999999999996</v>
      </c>
      <c r="P319" s="11">
        <v>0.60514999999999997</v>
      </c>
      <c r="Q319" s="11">
        <v>14.430499999999999</v>
      </c>
      <c r="R319" s="11">
        <v>1457.0149999999999</v>
      </c>
      <c r="S319" s="11">
        <v>26.998999999999995</v>
      </c>
      <c r="T319" s="11">
        <v>237.40499999999997</v>
      </c>
      <c r="U319" s="11">
        <v>97.754999999999995</v>
      </c>
      <c r="V319" s="11">
        <v>0.36774499999999999</v>
      </c>
      <c r="W319" s="11">
        <v>0.1754935</v>
      </c>
      <c r="X319" s="11">
        <v>135.4605</v>
      </c>
      <c r="Y319" s="11">
        <v>23.693949999999997</v>
      </c>
      <c r="Z319" s="11">
        <v>5.5859999999999993E-2</v>
      </c>
      <c r="AA319" s="11">
        <v>0.86582999999999988</v>
      </c>
      <c r="AB319" s="11">
        <v>0.22809499999999999</v>
      </c>
      <c r="AC319" s="11">
        <v>1.3721543499999999E-3</v>
      </c>
      <c r="AD319" s="11">
        <v>9.3100000000000002E-2</v>
      </c>
      <c r="AE319" s="11">
        <v>0.66566499999999995</v>
      </c>
      <c r="AF319" s="11">
        <v>0.47946499999999997</v>
      </c>
      <c r="AG319" s="11">
        <v>2.9573214999999995E-3</v>
      </c>
      <c r="AH319" s="11">
        <v>1.16375E-2</v>
      </c>
      <c r="AI319" s="11">
        <v>7.9134999999999997E-2</v>
      </c>
      <c r="AJ319" s="11">
        <v>0.20482</v>
      </c>
      <c r="AK319" s="11">
        <v>5.3997999999999997E-2</v>
      </c>
      <c r="AL319" s="11">
        <v>14.523599999999998</v>
      </c>
      <c r="AM319" s="11">
        <v>2.8954099999999996</v>
      </c>
    </row>
    <row r="320" spans="1:39" s="1" customFormat="1" x14ac:dyDescent="0.2">
      <c r="A320" s="5">
        <v>44029</v>
      </c>
      <c r="B320" s="1" t="s">
        <v>260</v>
      </c>
      <c r="C320" s="1" t="s">
        <v>305</v>
      </c>
      <c r="D320" s="1">
        <v>46.55</v>
      </c>
      <c r="E320" s="1" t="s">
        <v>420</v>
      </c>
      <c r="F320" s="1" t="s">
        <v>406</v>
      </c>
      <c r="G320" s="1" t="s">
        <v>571</v>
      </c>
      <c r="H320" s="2" t="s">
        <v>309</v>
      </c>
      <c r="I320" s="1" t="s">
        <v>538</v>
      </c>
      <c r="J320" s="1" t="s">
        <v>543</v>
      </c>
      <c r="M320" s="11">
        <v>576754.5</v>
      </c>
      <c r="N320" s="11">
        <v>1601.32</v>
      </c>
      <c r="O320" s="11">
        <v>21.087149999999998</v>
      </c>
      <c r="P320" s="11">
        <v>0.293265</v>
      </c>
      <c r="Q320" s="11">
        <v>37.752049999999997</v>
      </c>
      <c r="R320" s="11">
        <v>805.31499999999994</v>
      </c>
      <c r="S320" s="11">
        <v>22.343999999999998</v>
      </c>
      <c r="T320" s="11">
        <v>74.945499999999996</v>
      </c>
      <c r="U320" s="11">
        <v>130.33999999999997</v>
      </c>
      <c r="V320" s="11">
        <v>0.97289499999999984</v>
      </c>
      <c r="W320" s="11">
        <v>0.31653999999999999</v>
      </c>
      <c r="X320" s="11">
        <v>312.81599999999997</v>
      </c>
      <c r="Y320" s="11">
        <v>30.862649999999999</v>
      </c>
      <c r="Z320" s="11">
        <v>0.24205999999999997</v>
      </c>
      <c r="AA320" s="11">
        <v>0.80996999999999986</v>
      </c>
      <c r="AB320" s="11">
        <v>0.22809499999999999</v>
      </c>
      <c r="AC320" s="11">
        <v>6.5169999999999992E-2</v>
      </c>
      <c r="AD320" s="11">
        <v>8.903851249999999E-3</v>
      </c>
      <c r="AE320" s="11">
        <v>0.86582999999999988</v>
      </c>
      <c r="AF320" s="11">
        <v>1.3592599999999999</v>
      </c>
      <c r="AG320" s="11">
        <v>3.9102000000000001</v>
      </c>
      <c r="AH320" s="11">
        <v>8.8444999999999996E-2</v>
      </c>
      <c r="AI320" s="11">
        <v>3.7240000000000002E-2</v>
      </c>
      <c r="AJ320" s="11">
        <v>0.20342349999999998</v>
      </c>
      <c r="AK320" s="11">
        <v>8.0531499999999992E-2</v>
      </c>
      <c r="AL320" s="11">
        <v>45.619</v>
      </c>
      <c r="AM320" s="11">
        <v>11.4513</v>
      </c>
    </row>
    <row r="323" spans="1:1" s="24" customFormat="1" ht="15" x14ac:dyDescent="0.25">
      <c r="A323" s="24" t="s">
        <v>587</v>
      </c>
    </row>
    <row r="324" spans="1:1" s="24" customFormat="1" ht="15" x14ac:dyDescent="0.25">
      <c r="A324" s="24" t="s">
        <v>591</v>
      </c>
    </row>
    <row r="325" spans="1:1" ht="15" x14ac:dyDescent="0.2">
      <c r="A325" s="90" t="s">
        <v>659</v>
      </c>
    </row>
  </sheetData>
  <autoFilter ref="A2:BI320" xr:uid="{D4238349-64EC-4066-B402-6F76A7572CEA}">
    <sortState xmlns:xlrd2="http://schemas.microsoft.com/office/spreadsheetml/2017/richdata2" ref="A3:AM320">
      <sortCondition ref="G2:G320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6EB62-E89D-4A0A-83DE-A187B606629D}">
  <dimension ref="A1:AD72"/>
  <sheetViews>
    <sheetView topLeftCell="A27" workbookViewId="0">
      <selection activeCell="A72" sqref="A72"/>
    </sheetView>
  </sheetViews>
  <sheetFormatPr baseColWidth="10" defaultRowHeight="15" x14ac:dyDescent="0.25"/>
  <cols>
    <col min="2" max="2" width="17" bestFit="1" customWidth="1"/>
    <col min="3" max="3" width="14.7109375" bestFit="1" customWidth="1"/>
    <col min="4" max="4" width="23.140625" bestFit="1" customWidth="1"/>
  </cols>
  <sheetData>
    <row r="1" spans="1:30" s="3" customFormat="1" ht="12" x14ac:dyDescent="0.2">
      <c r="A1" s="3" t="s">
        <v>305</v>
      </c>
      <c r="B1" s="4" t="s">
        <v>574</v>
      </c>
      <c r="C1" s="4" t="s">
        <v>401</v>
      </c>
      <c r="D1" s="4" t="s">
        <v>524</v>
      </c>
      <c r="E1" s="4" t="s">
        <v>424</v>
      </c>
      <c r="F1" s="4" t="s">
        <v>425</v>
      </c>
      <c r="G1" s="4" t="s">
        <v>426</v>
      </c>
      <c r="H1" s="4" t="s">
        <v>427</v>
      </c>
      <c r="I1" s="4" t="s">
        <v>428</v>
      </c>
      <c r="J1" s="4" t="s">
        <v>429</v>
      </c>
      <c r="K1" s="4" t="s">
        <v>430</v>
      </c>
      <c r="L1" s="4" t="s">
        <v>431</v>
      </c>
      <c r="M1" s="4" t="s">
        <v>432</v>
      </c>
      <c r="N1" s="4" t="s">
        <v>433</v>
      </c>
      <c r="O1" s="4" t="s">
        <v>434</v>
      </c>
      <c r="P1" s="4" t="s">
        <v>435</v>
      </c>
      <c r="Q1" s="4" t="s">
        <v>436</v>
      </c>
      <c r="R1" s="4" t="s">
        <v>437</v>
      </c>
      <c r="S1" s="4" t="s">
        <v>438</v>
      </c>
      <c r="T1" s="4" t="s">
        <v>439</v>
      </c>
      <c r="U1" s="4" t="s">
        <v>440</v>
      </c>
      <c r="V1" s="4" t="s">
        <v>441</v>
      </c>
      <c r="W1" s="4" t="s">
        <v>442</v>
      </c>
      <c r="X1" s="4" t="s">
        <v>443</v>
      </c>
      <c r="Y1" s="4" t="s">
        <v>444</v>
      </c>
      <c r="Z1" s="4" t="s">
        <v>446</v>
      </c>
      <c r="AA1" s="4" t="s">
        <v>447</v>
      </c>
      <c r="AB1" s="4" t="s">
        <v>448</v>
      </c>
      <c r="AC1" s="4" t="s">
        <v>449</v>
      </c>
      <c r="AD1" s="4" t="s">
        <v>450</v>
      </c>
    </row>
    <row r="2" spans="1:30" s="8" customFormat="1" ht="12" x14ac:dyDescent="0.2">
      <c r="A2" s="1" t="s">
        <v>455</v>
      </c>
      <c r="B2" s="1" t="s">
        <v>576</v>
      </c>
      <c r="C2" s="1" t="s">
        <v>456</v>
      </c>
      <c r="D2" s="1" t="s">
        <v>572</v>
      </c>
      <c r="E2" s="1">
        <v>503502.48</v>
      </c>
      <c r="F2" s="1">
        <v>26.75</v>
      </c>
      <c r="G2" s="1">
        <v>2.2200000000000002</v>
      </c>
      <c r="H2" s="1">
        <v>0.09</v>
      </c>
      <c r="I2" s="1">
        <v>19.2</v>
      </c>
      <c r="J2" s="1">
        <v>958.81</v>
      </c>
      <c r="K2" s="1">
        <v>96.06</v>
      </c>
      <c r="L2" s="1">
        <v>33.19</v>
      </c>
      <c r="M2" s="1">
        <v>3.21</v>
      </c>
      <c r="N2" s="1">
        <v>0.24</v>
      </c>
      <c r="O2" s="1">
        <v>0.99</v>
      </c>
      <c r="P2" s="1">
        <v>14.02</v>
      </c>
      <c r="Q2" s="1">
        <v>5.15</v>
      </c>
      <c r="R2" s="1">
        <v>0.03</v>
      </c>
      <c r="S2" s="1">
        <v>5.14</v>
      </c>
      <c r="T2" s="1">
        <v>0.01</v>
      </c>
      <c r="U2" s="1">
        <v>0.01</v>
      </c>
      <c r="V2" s="1">
        <v>0.09</v>
      </c>
      <c r="W2" s="1">
        <v>0.02</v>
      </c>
      <c r="X2" s="1">
        <v>5.55</v>
      </c>
      <c r="Y2" s="1">
        <v>0.11</v>
      </c>
      <c r="Z2" s="1">
        <v>0.01</v>
      </c>
      <c r="AA2" s="1">
        <v>0.38</v>
      </c>
      <c r="AB2" s="1">
        <v>0.01</v>
      </c>
      <c r="AC2" s="1">
        <v>13.63</v>
      </c>
      <c r="AD2" s="1">
        <v>17.329999999999998</v>
      </c>
    </row>
    <row r="3" spans="1:30" s="8" customFormat="1" ht="12" x14ac:dyDescent="0.2">
      <c r="A3" s="1" t="s">
        <v>457</v>
      </c>
      <c r="B3" s="1" t="s">
        <v>576</v>
      </c>
      <c r="C3" s="1" t="s">
        <v>456</v>
      </c>
      <c r="D3" s="1" t="s">
        <v>572</v>
      </c>
      <c r="E3" s="1">
        <v>514797.7</v>
      </c>
      <c r="F3" s="1">
        <v>48.94</v>
      </c>
      <c r="G3" s="1">
        <v>3.97</v>
      </c>
      <c r="H3" s="1">
        <v>0.21</v>
      </c>
      <c r="I3" s="1">
        <v>8.75</v>
      </c>
      <c r="J3" s="1">
        <v>193.85</v>
      </c>
      <c r="K3" s="1">
        <v>160.25</v>
      </c>
      <c r="L3" s="1">
        <v>529.41999999999996</v>
      </c>
      <c r="M3" s="1">
        <v>14.35</v>
      </c>
      <c r="N3" s="1">
        <v>0.27</v>
      </c>
      <c r="O3" s="1">
        <v>0.99</v>
      </c>
      <c r="P3" s="1">
        <v>1.74</v>
      </c>
      <c r="Q3" s="1">
        <v>6.75</v>
      </c>
      <c r="R3" s="1">
        <v>0.03</v>
      </c>
      <c r="S3" s="1">
        <v>2.82</v>
      </c>
      <c r="T3" s="1">
        <v>0.14000000000000001</v>
      </c>
      <c r="U3" s="1">
        <v>0.04</v>
      </c>
      <c r="V3" s="1">
        <v>0.09</v>
      </c>
      <c r="W3" s="1">
        <v>0.01</v>
      </c>
      <c r="X3" s="1">
        <v>3.93</v>
      </c>
      <c r="Y3" s="1">
        <v>0.05</v>
      </c>
      <c r="Z3" s="1">
        <v>0.01</v>
      </c>
      <c r="AA3" s="1">
        <v>0.31</v>
      </c>
      <c r="AB3" s="1">
        <v>0.01</v>
      </c>
      <c r="AC3" s="1">
        <v>0.37</v>
      </c>
      <c r="AD3" s="1">
        <v>5.79</v>
      </c>
    </row>
    <row r="4" spans="1:30" s="8" customFormat="1" ht="12" x14ac:dyDescent="0.2">
      <c r="A4" s="1" t="s">
        <v>458</v>
      </c>
      <c r="B4" s="1" t="s">
        <v>576</v>
      </c>
      <c r="C4" s="1" t="s">
        <v>456</v>
      </c>
      <c r="D4" s="1" t="s">
        <v>572</v>
      </c>
      <c r="E4" s="1">
        <v>486911.53</v>
      </c>
      <c r="F4" s="1">
        <v>118.98</v>
      </c>
      <c r="G4" s="1">
        <v>5.41</v>
      </c>
      <c r="H4" s="1">
        <v>0.97</v>
      </c>
      <c r="I4" s="1">
        <v>20.56</v>
      </c>
      <c r="J4" s="1">
        <v>61.57</v>
      </c>
      <c r="K4" s="1">
        <v>123.17</v>
      </c>
      <c r="L4" s="1">
        <v>124.82</v>
      </c>
      <c r="M4" s="1">
        <v>1.96</v>
      </c>
      <c r="N4" s="1">
        <v>0.23</v>
      </c>
      <c r="O4" s="1">
        <v>0.98</v>
      </c>
      <c r="P4" s="1">
        <v>0.53</v>
      </c>
      <c r="Q4" s="1">
        <v>4.4000000000000004</v>
      </c>
      <c r="R4" s="1">
        <v>0.03</v>
      </c>
      <c r="S4" s="1">
        <v>0.21</v>
      </c>
      <c r="T4" s="1">
        <v>0.01</v>
      </c>
      <c r="U4" s="1">
        <v>0.01</v>
      </c>
      <c r="V4" s="1">
        <v>3.4</v>
      </c>
      <c r="W4" s="1">
        <v>0.01</v>
      </c>
      <c r="X4" s="1">
        <v>2.6</v>
      </c>
      <c r="Y4" s="1">
        <v>0.84</v>
      </c>
      <c r="Z4" s="1">
        <v>0.01</v>
      </c>
      <c r="AA4" s="1">
        <v>0.38</v>
      </c>
      <c r="AB4" s="1">
        <v>0.01</v>
      </c>
      <c r="AC4" s="1">
        <v>1.36</v>
      </c>
      <c r="AD4" s="1">
        <v>14.52</v>
      </c>
    </row>
    <row r="5" spans="1:30" s="8" customFormat="1" ht="12" x14ac:dyDescent="0.2">
      <c r="A5" s="1" t="s">
        <v>458</v>
      </c>
      <c r="B5" s="1" t="s">
        <v>576</v>
      </c>
      <c r="C5" s="1" t="s">
        <v>456</v>
      </c>
      <c r="D5" s="1" t="s">
        <v>572</v>
      </c>
      <c r="E5" s="1">
        <v>511957.05</v>
      </c>
      <c r="F5" s="1">
        <v>72.53</v>
      </c>
      <c r="G5" s="1">
        <v>28</v>
      </c>
      <c r="H5" s="1">
        <v>1.55</v>
      </c>
      <c r="I5" s="1">
        <v>42.18</v>
      </c>
      <c r="J5" s="1">
        <v>460.7</v>
      </c>
      <c r="K5" s="1">
        <v>81.05</v>
      </c>
      <c r="L5" s="1">
        <v>56.35</v>
      </c>
      <c r="M5" s="1">
        <v>7.79</v>
      </c>
      <c r="N5" s="1">
        <v>0.56999999999999995</v>
      </c>
      <c r="O5" s="1">
        <v>1</v>
      </c>
      <c r="P5" s="1">
        <v>2.0299999999999998</v>
      </c>
      <c r="Q5" s="1">
        <v>5.18</v>
      </c>
      <c r="R5" s="1">
        <v>0.03</v>
      </c>
      <c r="S5" s="1">
        <v>1.05</v>
      </c>
      <c r="T5" s="1">
        <v>0.08</v>
      </c>
      <c r="U5" s="1">
        <v>0.01</v>
      </c>
      <c r="V5" s="1">
        <v>0.32</v>
      </c>
      <c r="W5" s="1">
        <v>0.02</v>
      </c>
      <c r="X5" s="1">
        <v>42.92</v>
      </c>
      <c r="Y5" s="1">
        <v>0.7</v>
      </c>
      <c r="Z5" s="1">
        <v>0.01</v>
      </c>
      <c r="AA5" s="1">
        <v>0.35</v>
      </c>
      <c r="AB5" s="1">
        <v>0.01</v>
      </c>
      <c r="AC5" s="1">
        <v>2.74</v>
      </c>
      <c r="AD5" s="1">
        <v>68.67</v>
      </c>
    </row>
    <row r="6" spans="1:30" s="8" customFormat="1" ht="12" x14ac:dyDescent="0.2">
      <c r="A6" s="1" t="s">
        <v>459</v>
      </c>
      <c r="B6" s="1" t="s">
        <v>576</v>
      </c>
      <c r="C6" s="1" t="s">
        <v>456</v>
      </c>
      <c r="D6" s="1" t="s">
        <v>572</v>
      </c>
      <c r="E6" s="1">
        <v>547989.84</v>
      </c>
      <c r="F6" s="1">
        <v>12.99</v>
      </c>
      <c r="G6" s="1">
        <v>3.14</v>
      </c>
      <c r="H6" s="1">
        <v>7.4999999999999997E-2</v>
      </c>
      <c r="I6" s="1">
        <v>42.57</v>
      </c>
      <c r="J6" s="1">
        <v>240.14</v>
      </c>
      <c r="K6" s="1">
        <v>123.83</v>
      </c>
      <c r="L6" s="1">
        <v>16.7</v>
      </c>
      <c r="M6" s="1">
        <v>6.58</v>
      </c>
      <c r="N6" s="1">
        <v>0.4</v>
      </c>
      <c r="O6" s="1">
        <v>1.17</v>
      </c>
      <c r="P6" s="1">
        <v>2.31</v>
      </c>
      <c r="Q6" s="1">
        <v>3.37</v>
      </c>
      <c r="R6" s="1">
        <v>0.03</v>
      </c>
      <c r="S6" s="1">
        <v>0.28999999999999998</v>
      </c>
      <c r="T6" s="1">
        <v>0.01</v>
      </c>
      <c r="U6" s="1">
        <v>0.01</v>
      </c>
      <c r="V6" s="1">
        <v>0.3</v>
      </c>
      <c r="W6" s="1">
        <v>0.02</v>
      </c>
      <c r="X6" s="1">
        <v>1.58</v>
      </c>
      <c r="Y6" s="1">
        <v>0.03</v>
      </c>
      <c r="Z6" s="1">
        <v>0.01</v>
      </c>
      <c r="AA6" s="1">
        <v>0.37</v>
      </c>
      <c r="AB6" s="1">
        <v>0.02</v>
      </c>
      <c r="AC6" s="1">
        <v>0.54</v>
      </c>
      <c r="AD6" s="1">
        <v>7.67</v>
      </c>
    </row>
    <row r="7" spans="1:30" s="8" customFormat="1" ht="12" x14ac:dyDescent="0.2">
      <c r="A7" s="1" t="s">
        <v>459</v>
      </c>
      <c r="B7" s="1" t="s">
        <v>576</v>
      </c>
      <c r="C7" s="1" t="s">
        <v>456</v>
      </c>
      <c r="D7" s="1" t="s">
        <v>572</v>
      </c>
      <c r="E7" s="1">
        <v>499306.73</v>
      </c>
      <c r="F7" s="1">
        <v>505.08</v>
      </c>
      <c r="G7" s="1">
        <v>127.32</v>
      </c>
      <c r="H7" s="1">
        <v>1.85</v>
      </c>
      <c r="I7" s="1">
        <v>45.7</v>
      </c>
      <c r="J7" s="1">
        <v>780.39</v>
      </c>
      <c r="K7" s="1">
        <v>66.930000000000007</v>
      </c>
      <c r="L7" s="1">
        <v>199.93</v>
      </c>
      <c r="M7" s="1">
        <v>32.22</v>
      </c>
      <c r="N7" s="1">
        <v>1.21</v>
      </c>
      <c r="O7" s="1">
        <v>0.99</v>
      </c>
      <c r="P7" s="1">
        <v>5.48</v>
      </c>
      <c r="Q7" s="1">
        <v>4.3899999999999997</v>
      </c>
      <c r="R7" s="1">
        <v>0.03</v>
      </c>
      <c r="S7" s="1">
        <v>2.6</v>
      </c>
      <c r="T7" s="1">
        <v>0.4</v>
      </c>
      <c r="U7" s="1">
        <v>0.01</v>
      </c>
      <c r="V7" s="1">
        <v>0.88</v>
      </c>
      <c r="W7" s="1">
        <v>0.05</v>
      </c>
      <c r="X7" s="1">
        <v>58.15</v>
      </c>
      <c r="Y7" s="1">
        <v>14.19</v>
      </c>
      <c r="Z7" s="1">
        <v>0.01</v>
      </c>
      <c r="AA7" s="1">
        <v>0.34</v>
      </c>
      <c r="AB7" s="1">
        <v>0.01</v>
      </c>
      <c r="AC7" s="1">
        <v>6.51</v>
      </c>
      <c r="AD7" s="1">
        <v>85.41</v>
      </c>
    </row>
    <row r="8" spans="1:30" s="8" customFormat="1" ht="12" x14ac:dyDescent="0.2">
      <c r="A8" s="1" t="s">
        <v>460</v>
      </c>
      <c r="B8" s="1" t="s">
        <v>576</v>
      </c>
      <c r="C8" s="1" t="s">
        <v>456</v>
      </c>
      <c r="D8" s="1" t="s">
        <v>572</v>
      </c>
      <c r="E8" s="1">
        <v>495102.21</v>
      </c>
      <c r="F8" s="1">
        <v>5.01</v>
      </c>
      <c r="G8" s="1">
        <v>0.51</v>
      </c>
      <c r="H8" s="1">
        <v>0.05</v>
      </c>
      <c r="I8" s="1">
        <v>13.81</v>
      </c>
      <c r="J8" s="1">
        <v>166.92</v>
      </c>
      <c r="K8" s="1">
        <v>169.5</v>
      </c>
      <c r="L8" s="1">
        <v>1705.22</v>
      </c>
      <c r="M8" s="1">
        <v>72.34</v>
      </c>
      <c r="N8" s="1">
        <v>0.3</v>
      </c>
      <c r="O8" s="1">
        <v>0.93</v>
      </c>
      <c r="P8" s="1">
        <v>30.98</v>
      </c>
      <c r="Q8" s="1">
        <v>5.18</v>
      </c>
      <c r="R8" s="1">
        <v>0.03</v>
      </c>
      <c r="S8" s="1">
        <v>9.6199999999999992</v>
      </c>
      <c r="T8" s="1">
        <v>1.01</v>
      </c>
      <c r="U8" s="1">
        <v>0.08</v>
      </c>
      <c r="V8" s="1">
        <v>0.12</v>
      </c>
      <c r="W8" s="1">
        <v>0.05</v>
      </c>
      <c r="X8" s="1">
        <v>7.22</v>
      </c>
      <c r="Y8" s="1">
        <v>0.01</v>
      </c>
      <c r="Z8" s="1">
        <v>0.05</v>
      </c>
      <c r="AA8" s="1">
        <v>0.46</v>
      </c>
      <c r="AB8" s="1">
        <v>0.01</v>
      </c>
      <c r="AC8" s="1">
        <v>324.86</v>
      </c>
      <c r="AD8" s="1">
        <v>27.24</v>
      </c>
    </row>
    <row r="9" spans="1:30" s="8" customFormat="1" ht="12" x14ac:dyDescent="0.2">
      <c r="A9" s="1" t="s">
        <v>461</v>
      </c>
      <c r="B9" s="1" t="s">
        <v>576</v>
      </c>
      <c r="C9" s="1" t="s">
        <v>456</v>
      </c>
      <c r="D9" s="1" t="s">
        <v>572</v>
      </c>
      <c r="E9" s="1">
        <v>496837.04</v>
      </c>
      <c r="F9" s="1">
        <v>5.57</v>
      </c>
      <c r="G9" s="1">
        <v>1.01</v>
      </c>
      <c r="H9" s="1">
        <v>0.12</v>
      </c>
      <c r="I9" s="1">
        <v>17.98</v>
      </c>
      <c r="J9" s="1">
        <v>358.97</v>
      </c>
      <c r="K9" s="1">
        <v>152.04</v>
      </c>
      <c r="L9" s="1">
        <v>52.5</v>
      </c>
      <c r="M9" s="1">
        <v>3.26</v>
      </c>
      <c r="N9" s="1">
        <v>0.7</v>
      </c>
      <c r="O9" s="1">
        <v>0.92</v>
      </c>
      <c r="P9" s="1">
        <v>45.71</v>
      </c>
      <c r="Q9" s="1">
        <v>5</v>
      </c>
      <c r="R9" s="1">
        <v>7.0000000000000007E-2</v>
      </c>
      <c r="S9" s="1">
        <v>7.85</v>
      </c>
      <c r="T9" s="1">
        <v>0.02</v>
      </c>
      <c r="U9" s="1">
        <v>0.01</v>
      </c>
      <c r="V9" s="1">
        <v>0.09</v>
      </c>
      <c r="W9" s="1">
        <v>7.0000000000000007E-2</v>
      </c>
      <c r="X9" s="1">
        <v>6.21</v>
      </c>
      <c r="Y9" s="1">
        <v>0.02</v>
      </c>
      <c r="Z9" s="1">
        <v>0.01</v>
      </c>
      <c r="AA9" s="1">
        <v>0.34</v>
      </c>
      <c r="AB9" s="1">
        <v>0.02</v>
      </c>
      <c r="AC9" s="1">
        <v>37.54</v>
      </c>
      <c r="AD9" s="1">
        <v>28.22</v>
      </c>
    </row>
    <row r="10" spans="1:30" s="8" customFormat="1" ht="12" x14ac:dyDescent="0.2">
      <c r="A10" s="1" t="s">
        <v>461</v>
      </c>
      <c r="B10" s="1" t="s">
        <v>576</v>
      </c>
      <c r="C10" s="1" t="s">
        <v>456</v>
      </c>
      <c r="D10" s="1" t="s">
        <v>572</v>
      </c>
      <c r="E10" s="1">
        <v>500528.56</v>
      </c>
      <c r="F10" s="1">
        <v>2.5099999999999998</v>
      </c>
      <c r="G10" s="1">
        <v>0.9</v>
      </c>
      <c r="H10" s="1">
        <v>0.05</v>
      </c>
      <c r="I10" s="1">
        <v>6.33</v>
      </c>
      <c r="J10" s="1">
        <v>533.4</v>
      </c>
      <c r="K10" s="1">
        <v>140.31</v>
      </c>
      <c r="L10" s="1">
        <v>281.89</v>
      </c>
      <c r="M10" s="1">
        <v>2.06</v>
      </c>
      <c r="N10" s="1">
        <v>0.15</v>
      </c>
      <c r="O10" s="1">
        <v>1.03</v>
      </c>
      <c r="P10" s="1">
        <v>22.12</v>
      </c>
      <c r="Q10" s="1">
        <v>5.61</v>
      </c>
      <c r="R10" s="1">
        <v>0.03</v>
      </c>
      <c r="S10" s="1">
        <v>4.46</v>
      </c>
      <c r="T10" s="1">
        <v>0.05</v>
      </c>
      <c r="U10" s="1">
        <v>0.01</v>
      </c>
      <c r="V10" s="1">
        <v>0.04</v>
      </c>
      <c r="W10" s="1">
        <v>0.04</v>
      </c>
      <c r="X10" s="1">
        <v>13.2</v>
      </c>
      <c r="Y10" s="1">
        <v>0.01</v>
      </c>
      <c r="Z10" s="1">
        <v>0.01</v>
      </c>
      <c r="AA10" s="1">
        <v>0.36</v>
      </c>
      <c r="AB10" s="1">
        <v>0.01</v>
      </c>
      <c r="AC10" s="1">
        <v>38.700000000000003</v>
      </c>
      <c r="AD10" s="1">
        <v>37.69</v>
      </c>
    </row>
    <row r="11" spans="1:30" s="8" customFormat="1" ht="12" x14ac:dyDescent="0.2">
      <c r="A11" s="1" t="s">
        <v>461</v>
      </c>
      <c r="B11" s="1" t="s">
        <v>576</v>
      </c>
      <c r="C11" s="1" t="s">
        <v>456</v>
      </c>
      <c r="D11" s="1" t="s">
        <v>572</v>
      </c>
      <c r="E11" s="1">
        <v>513365.65</v>
      </c>
      <c r="F11" s="1">
        <v>37.92</v>
      </c>
      <c r="G11" s="1">
        <v>0.96</v>
      </c>
      <c r="H11" s="1">
        <v>0.15</v>
      </c>
      <c r="I11" s="1">
        <v>23.91</v>
      </c>
      <c r="J11" s="1">
        <v>1026.8900000000001</v>
      </c>
      <c r="K11" s="1">
        <v>227.2</v>
      </c>
      <c r="L11" s="1">
        <v>238.37</v>
      </c>
      <c r="M11" s="1">
        <v>7.23</v>
      </c>
      <c r="N11" s="1">
        <v>0.22</v>
      </c>
      <c r="O11" s="1">
        <v>1</v>
      </c>
      <c r="P11" s="1">
        <v>16.75</v>
      </c>
      <c r="Q11" s="1">
        <v>3.48</v>
      </c>
      <c r="R11" s="1">
        <v>0.03</v>
      </c>
      <c r="S11" s="1">
        <v>8.16</v>
      </c>
      <c r="T11" s="1">
        <v>0.04</v>
      </c>
      <c r="U11" s="1">
        <v>0.01</v>
      </c>
      <c r="V11" s="1">
        <v>0.18</v>
      </c>
      <c r="W11" s="1">
        <v>0.04</v>
      </c>
      <c r="X11" s="1">
        <v>10.88</v>
      </c>
      <c r="Y11" s="1">
        <v>0.01</v>
      </c>
      <c r="Z11" s="1">
        <v>0.01</v>
      </c>
      <c r="AA11" s="1">
        <v>0.34</v>
      </c>
      <c r="AB11" s="1">
        <v>0.01</v>
      </c>
      <c r="AC11" s="1">
        <v>23.26</v>
      </c>
      <c r="AD11" s="1">
        <v>42.22</v>
      </c>
    </row>
    <row r="12" spans="1:30" s="8" customFormat="1" ht="12" x14ac:dyDescent="0.2">
      <c r="A12" s="1" t="s">
        <v>462</v>
      </c>
      <c r="B12" s="1" t="s">
        <v>576</v>
      </c>
      <c r="C12" s="1" t="s">
        <v>463</v>
      </c>
      <c r="D12" s="1" t="s">
        <v>572</v>
      </c>
      <c r="E12" s="1">
        <v>522393.54</v>
      </c>
      <c r="F12" s="1">
        <v>8.11</v>
      </c>
      <c r="G12" s="1">
        <v>0.19</v>
      </c>
      <c r="H12" s="1">
        <v>0.21</v>
      </c>
      <c r="I12" s="1">
        <v>0.87</v>
      </c>
      <c r="J12" s="1">
        <v>2147.94</v>
      </c>
      <c r="K12" s="1">
        <v>25.49</v>
      </c>
      <c r="L12" s="1">
        <v>2851.4</v>
      </c>
      <c r="M12" s="1">
        <v>0.71</v>
      </c>
      <c r="N12" s="1">
        <v>0.01</v>
      </c>
      <c r="O12" s="1">
        <v>0.9</v>
      </c>
      <c r="P12" s="1">
        <v>20.03</v>
      </c>
      <c r="Q12" s="1">
        <v>14.49</v>
      </c>
      <c r="R12" s="1">
        <v>0.28999999999999998</v>
      </c>
      <c r="S12" s="1">
        <v>1.03</v>
      </c>
      <c r="T12" s="1">
        <v>0.01</v>
      </c>
      <c r="U12" s="1">
        <v>0.01</v>
      </c>
      <c r="V12" s="1">
        <v>0.19</v>
      </c>
      <c r="W12" s="1">
        <v>0.02</v>
      </c>
      <c r="X12" s="1">
        <v>31.49</v>
      </c>
      <c r="Y12" s="1">
        <v>0.44</v>
      </c>
      <c r="Z12" s="1">
        <v>0.13</v>
      </c>
      <c r="AA12" s="1">
        <v>0.44</v>
      </c>
      <c r="AB12" s="1">
        <v>0.01</v>
      </c>
      <c r="AC12" s="1">
        <v>1.33</v>
      </c>
      <c r="AD12" s="1">
        <v>1.61</v>
      </c>
    </row>
    <row r="13" spans="1:30" s="8" customFormat="1" ht="12" x14ac:dyDescent="0.2">
      <c r="A13" s="1" t="s">
        <v>464</v>
      </c>
      <c r="B13" s="1" t="s">
        <v>576</v>
      </c>
      <c r="C13" s="1" t="s">
        <v>463</v>
      </c>
      <c r="D13" s="1" t="s">
        <v>572</v>
      </c>
      <c r="E13" s="1">
        <v>528545.9</v>
      </c>
      <c r="F13" s="1">
        <v>46.43</v>
      </c>
      <c r="G13" s="1">
        <v>0.24</v>
      </c>
      <c r="H13" s="1">
        <v>0.26</v>
      </c>
      <c r="I13" s="1">
        <v>2.66</v>
      </c>
      <c r="J13" s="1">
        <v>868.07</v>
      </c>
      <c r="K13" s="1">
        <v>1904.58</v>
      </c>
      <c r="L13" s="1">
        <v>1802.54</v>
      </c>
      <c r="M13" s="1">
        <v>3.46</v>
      </c>
      <c r="N13" s="1">
        <v>0.1</v>
      </c>
      <c r="O13" s="1">
        <v>0.9</v>
      </c>
      <c r="P13" s="1">
        <v>6.68</v>
      </c>
      <c r="Q13" s="1">
        <v>51.67</v>
      </c>
      <c r="R13" s="1">
        <v>0.06</v>
      </c>
      <c r="S13" s="1">
        <v>0.61</v>
      </c>
      <c r="T13" s="1">
        <v>0.01</v>
      </c>
      <c r="U13" s="1">
        <v>0.01</v>
      </c>
      <c r="V13" s="1">
        <v>1.08</v>
      </c>
      <c r="W13" s="1">
        <v>0.02</v>
      </c>
      <c r="X13" s="1">
        <v>3.99</v>
      </c>
      <c r="Y13" s="1">
        <v>0.04</v>
      </c>
      <c r="Z13" s="1">
        <v>0.08</v>
      </c>
      <c r="AA13" s="1">
        <v>0.23</v>
      </c>
      <c r="AB13" s="1">
        <v>0.01</v>
      </c>
      <c r="AC13" s="1">
        <v>1.28</v>
      </c>
      <c r="AD13" s="1">
        <v>4.5199999999999996</v>
      </c>
    </row>
    <row r="14" spans="1:30" s="8" customFormat="1" ht="12" x14ac:dyDescent="0.2">
      <c r="A14" s="10" t="s">
        <v>465</v>
      </c>
      <c r="B14" s="1" t="s">
        <v>577</v>
      </c>
      <c r="C14" s="10" t="s">
        <v>466</v>
      </c>
      <c r="D14" s="1" t="s">
        <v>572</v>
      </c>
      <c r="E14" s="11">
        <v>486000</v>
      </c>
      <c r="F14" s="11"/>
      <c r="G14" s="12">
        <v>4.8000000000000001E-2</v>
      </c>
      <c r="H14" s="12">
        <f>0.5*0.07</f>
        <v>3.5000000000000003E-2</v>
      </c>
      <c r="I14" s="11">
        <v>0.35</v>
      </c>
      <c r="J14" s="11">
        <v>269</v>
      </c>
      <c r="K14" s="9">
        <v>478</v>
      </c>
      <c r="L14" s="9">
        <v>52</v>
      </c>
      <c r="M14" s="11">
        <v>0.5</v>
      </c>
      <c r="N14" s="11">
        <v>1.0999999999999999E-2</v>
      </c>
      <c r="O14" s="11">
        <v>7.1999999999999995E-2</v>
      </c>
      <c r="P14" s="9">
        <v>1.9</v>
      </c>
      <c r="Q14" s="9">
        <v>12.6</v>
      </c>
      <c r="R14" s="11">
        <f>0.5*0.039</f>
        <v>1.95E-2</v>
      </c>
      <c r="S14" s="11">
        <v>1.5100000000000001E-2</v>
      </c>
      <c r="T14" s="11">
        <f>0.5*0.0157</f>
        <v>7.8499999999999993E-3</v>
      </c>
      <c r="U14" s="11">
        <v>4.1999999999999997E-3</v>
      </c>
      <c r="V14" s="11">
        <v>0.52</v>
      </c>
      <c r="W14" s="11">
        <v>2.1999999999999999E-2</v>
      </c>
      <c r="X14" s="9">
        <v>0.51</v>
      </c>
      <c r="Y14" s="9">
        <v>4.1000000000000002E-2</v>
      </c>
      <c r="Z14" s="11">
        <v>5.8999999999999999E-3</v>
      </c>
      <c r="AA14" s="11">
        <v>4.2000000000000003E-2</v>
      </c>
      <c r="AB14" s="9">
        <v>1.9E-3</v>
      </c>
      <c r="AC14" s="11">
        <v>0.95</v>
      </c>
      <c r="AD14" s="11">
        <v>0.2</v>
      </c>
    </row>
    <row r="15" spans="1:30" s="8" customFormat="1" ht="12" x14ac:dyDescent="0.2">
      <c r="A15" s="13" t="s">
        <v>467</v>
      </c>
      <c r="B15" s="1" t="s">
        <v>577</v>
      </c>
      <c r="C15" s="13" t="s">
        <v>466</v>
      </c>
      <c r="D15" s="1" t="s">
        <v>572</v>
      </c>
      <c r="E15" s="11">
        <v>512000</v>
      </c>
      <c r="F15" s="11"/>
      <c r="G15" s="14">
        <v>0.13200000000000001</v>
      </c>
      <c r="H15" s="14">
        <v>0.2</v>
      </c>
      <c r="I15" s="11">
        <v>2.6</v>
      </c>
      <c r="J15" s="11">
        <v>261</v>
      </c>
      <c r="K15" s="9">
        <v>424</v>
      </c>
      <c r="L15" s="9">
        <v>240</v>
      </c>
      <c r="M15" s="11">
        <v>0.72</v>
      </c>
      <c r="N15" s="11">
        <v>2.1000000000000001E-2</v>
      </c>
      <c r="O15" s="11">
        <v>5.2999999999999999E-2</v>
      </c>
      <c r="P15" s="9">
        <v>2.23</v>
      </c>
      <c r="Q15" s="9">
        <v>8.3000000000000007</v>
      </c>
      <c r="R15" s="11">
        <v>0.02</v>
      </c>
      <c r="S15" s="11">
        <v>0.157</v>
      </c>
      <c r="T15" s="11">
        <f>0.5*0.0239</f>
        <v>1.1950000000000001E-2</v>
      </c>
      <c r="U15" s="11">
        <f>0.5*0.0013</f>
        <v>6.4999999999999997E-4</v>
      </c>
      <c r="V15" s="11">
        <v>0.13200000000000001</v>
      </c>
      <c r="W15" s="11">
        <v>4.7E-2</v>
      </c>
      <c r="X15" s="9">
        <v>4.2</v>
      </c>
      <c r="Y15" s="9">
        <v>3.3E-3</v>
      </c>
      <c r="Z15" s="11">
        <v>0.27</v>
      </c>
      <c r="AA15" s="11">
        <v>0.115</v>
      </c>
      <c r="AB15" s="9">
        <v>2E-3</v>
      </c>
      <c r="AC15" s="11">
        <v>1.28</v>
      </c>
      <c r="AD15" s="11">
        <v>2.14</v>
      </c>
    </row>
    <row r="16" spans="1:30" s="8" customFormat="1" ht="12" x14ac:dyDescent="0.2">
      <c r="A16" s="13" t="s">
        <v>468</v>
      </c>
      <c r="B16" s="1" t="s">
        <v>577</v>
      </c>
      <c r="C16" s="13" t="s">
        <v>466</v>
      </c>
      <c r="D16" s="1" t="s">
        <v>572</v>
      </c>
      <c r="E16" s="11">
        <v>488000</v>
      </c>
      <c r="F16" s="11"/>
      <c r="G16" s="14">
        <v>0.06</v>
      </c>
      <c r="H16" s="14">
        <v>0</v>
      </c>
      <c r="I16" s="11">
        <v>0.18</v>
      </c>
      <c r="J16" s="11">
        <v>143</v>
      </c>
      <c r="K16" s="11">
        <v>535</v>
      </c>
      <c r="L16" s="11">
        <v>51</v>
      </c>
      <c r="M16" s="11">
        <v>0.33</v>
      </c>
      <c r="N16" s="11">
        <v>5.0000000000000001E-4</v>
      </c>
      <c r="O16" s="11">
        <v>4.8000000000000001E-2</v>
      </c>
      <c r="P16" s="11">
        <v>2.97</v>
      </c>
      <c r="Q16" s="11">
        <v>8.3000000000000007</v>
      </c>
      <c r="R16" s="11">
        <f>0.5*0.02</f>
        <v>0.01</v>
      </c>
      <c r="S16" s="11">
        <v>3.2000000000000001E-2</v>
      </c>
      <c r="T16" s="11">
        <f>0.5*0.009</f>
        <v>4.4999999999999997E-3</v>
      </c>
      <c r="U16" s="11">
        <v>1.9E-3</v>
      </c>
      <c r="V16" s="11">
        <v>8.5000000000000006E-2</v>
      </c>
      <c r="W16" s="11">
        <v>8.9999999999999993E-3</v>
      </c>
      <c r="X16" s="11">
        <v>0.28999999999999998</v>
      </c>
      <c r="Y16" s="11">
        <v>0</v>
      </c>
      <c r="Z16" s="11">
        <v>0.02</v>
      </c>
      <c r="AA16" s="11">
        <f>0.5*0.014</f>
        <v>7.0000000000000001E-3</v>
      </c>
      <c r="AB16" s="11">
        <v>2.9999999999999997E-4</v>
      </c>
      <c r="AC16" s="11">
        <v>0.48199999999999998</v>
      </c>
      <c r="AD16" s="11">
        <v>0.16</v>
      </c>
    </row>
    <row r="17" spans="1:30" s="8" customFormat="1" ht="12" x14ac:dyDescent="0.2">
      <c r="A17" s="13" t="s">
        <v>469</v>
      </c>
      <c r="B17" s="1" t="s">
        <v>577</v>
      </c>
      <c r="C17" s="13" t="s">
        <v>466</v>
      </c>
      <c r="D17" s="1" t="s">
        <v>572</v>
      </c>
      <c r="E17" s="11">
        <v>482000</v>
      </c>
      <c r="F17" s="11"/>
      <c r="G17" s="14">
        <v>0.01</v>
      </c>
      <c r="H17" s="14">
        <v>0.1</v>
      </c>
      <c r="I17" s="11">
        <v>0.15</v>
      </c>
      <c r="J17" s="11">
        <v>119</v>
      </c>
      <c r="K17" s="11">
        <v>530</v>
      </c>
      <c r="L17" s="11">
        <v>38</v>
      </c>
      <c r="M17" s="11">
        <v>0.31</v>
      </c>
      <c r="N17" s="11">
        <v>5.0000000000000001E-3</v>
      </c>
      <c r="O17" s="11">
        <v>2.5000000000000001E-2</v>
      </c>
      <c r="P17" s="11">
        <v>1.61</v>
      </c>
      <c r="Q17" s="11">
        <v>4.8</v>
      </c>
      <c r="R17" s="11">
        <v>0.01</v>
      </c>
      <c r="S17" s="11">
        <v>6.7999999999999996E-3</v>
      </c>
      <c r="T17" s="11">
        <v>1.9E-2</v>
      </c>
      <c r="U17" s="11">
        <v>1.6000000000000001E-3</v>
      </c>
      <c r="V17" s="11">
        <v>0.06</v>
      </c>
      <c r="W17" s="11">
        <v>8.0000000000000002E-3</v>
      </c>
      <c r="X17" s="11">
        <v>0.16</v>
      </c>
      <c r="Y17" s="11">
        <v>0</v>
      </c>
      <c r="Z17" s="11">
        <v>1.32E-2</v>
      </c>
      <c r="AA17" s="11">
        <v>1E-3</v>
      </c>
      <c r="AB17" s="11">
        <v>2.2000000000000001E-3</v>
      </c>
      <c r="AC17" s="11">
        <v>0.309</v>
      </c>
      <c r="AD17" s="11">
        <v>2.69E-2</v>
      </c>
    </row>
    <row r="18" spans="1:30" s="8" customFormat="1" ht="12" x14ac:dyDescent="0.2">
      <c r="A18" s="13" t="s">
        <v>470</v>
      </c>
      <c r="B18" s="1" t="s">
        <v>577</v>
      </c>
      <c r="C18" s="13" t="s">
        <v>466</v>
      </c>
      <c r="D18" s="1" t="s">
        <v>572</v>
      </c>
      <c r="E18" s="11">
        <v>507000</v>
      </c>
      <c r="F18" s="11"/>
      <c r="G18" s="14">
        <v>0.22</v>
      </c>
      <c r="H18" s="14">
        <v>0.28000000000000003</v>
      </c>
      <c r="I18" s="11">
        <v>0.25</v>
      </c>
      <c r="J18" s="11">
        <v>311</v>
      </c>
      <c r="K18" s="11">
        <v>223</v>
      </c>
      <c r="L18" s="11">
        <v>68</v>
      </c>
      <c r="M18" s="11">
        <v>0.36</v>
      </c>
      <c r="N18" s="11">
        <v>1.7000000000000001E-2</v>
      </c>
      <c r="O18" s="11">
        <v>0.184</v>
      </c>
      <c r="P18" s="11">
        <v>3.7</v>
      </c>
      <c r="Q18" s="11">
        <v>36</v>
      </c>
      <c r="R18" s="11">
        <v>0.05</v>
      </c>
      <c r="S18" s="11">
        <v>2.5000000000000001E-2</v>
      </c>
      <c r="T18" s="11">
        <v>0</v>
      </c>
      <c r="U18" s="11">
        <v>1E-3</v>
      </c>
      <c r="V18" s="11">
        <v>0.18</v>
      </c>
      <c r="W18" s="11">
        <v>1.6E-2</v>
      </c>
      <c r="X18" s="11">
        <v>62</v>
      </c>
      <c r="Y18" s="11">
        <v>0.3</v>
      </c>
      <c r="Z18" s="11">
        <v>5.5999999999999999E-3</v>
      </c>
      <c r="AA18" s="11">
        <v>0.10100000000000001</v>
      </c>
      <c r="AB18" s="11">
        <f>0.5*0.00044</f>
        <v>2.2000000000000001E-4</v>
      </c>
      <c r="AC18" s="11">
        <v>0.9</v>
      </c>
      <c r="AD18" s="11">
        <v>0.67</v>
      </c>
    </row>
    <row r="19" spans="1:30" s="8" customFormat="1" ht="12" x14ac:dyDescent="0.2">
      <c r="A19" s="13" t="s">
        <v>471</v>
      </c>
      <c r="B19" s="1" t="s">
        <v>577</v>
      </c>
      <c r="C19" s="13" t="s">
        <v>466</v>
      </c>
      <c r="D19" s="1" t="s">
        <v>572</v>
      </c>
      <c r="E19" s="11">
        <v>487000</v>
      </c>
      <c r="F19" s="11"/>
      <c r="G19" s="14">
        <v>0.126</v>
      </c>
      <c r="H19" s="14">
        <f>0.5*0.11</f>
        <v>5.5E-2</v>
      </c>
      <c r="I19" s="11">
        <v>13</v>
      </c>
      <c r="J19" s="11">
        <v>690</v>
      </c>
      <c r="K19" s="11">
        <v>1770</v>
      </c>
      <c r="L19" s="11">
        <v>1210</v>
      </c>
      <c r="M19" s="11">
        <v>2.9</v>
      </c>
      <c r="N19" s="11">
        <v>8.6999999999999994E-2</v>
      </c>
      <c r="O19" s="11">
        <v>0.254</v>
      </c>
      <c r="P19" s="11">
        <v>6.1</v>
      </c>
      <c r="Q19" s="11">
        <v>32.9</v>
      </c>
      <c r="R19" s="11">
        <f>0.5*0.003</f>
        <v>1.5E-3</v>
      </c>
      <c r="S19" s="11">
        <v>1.4</v>
      </c>
      <c r="T19" s="11">
        <v>6.0000000000000001E-3</v>
      </c>
      <c r="U19" s="11">
        <v>3.5000000000000003E-2</v>
      </c>
      <c r="V19" s="11">
        <v>0.54</v>
      </c>
      <c r="W19" s="11">
        <v>8.3000000000000004E-2</v>
      </c>
      <c r="X19" s="11">
        <v>8.5</v>
      </c>
      <c r="Y19" s="11">
        <v>7.1000000000000004E-3</v>
      </c>
      <c r="Z19" s="11">
        <v>1.0900000000000001</v>
      </c>
      <c r="AA19" s="11">
        <v>7.3999999999999996E-2</v>
      </c>
      <c r="AB19" s="11">
        <v>1.6000000000000001E-3</v>
      </c>
      <c r="AC19" s="11">
        <v>3.65</v>
      </c>
      <c r="AD19" s="11">
        <v>7.3</v>
      </c>
    </row>
    <row r="20" spans="1:30" s="8" customFormat="1" ht="12" x14ac:dyDescent="0.2">
      <c r="A20" s="13" t="s">
        <v>472</v>
      </c>
      <c r="B20" s="1" t="s">
        <v>577</v>
      </c>
      <c r="C20" s="13" t="s">
        <v>466</v>
      </c>
      <c r="D20" s="1" t="s">
        <v>572</v>
      </c>
      <c r="E20" s="11">
        <v>471000</v>
      </c>
      <c r="F20" s="11"/>
      <c r="G20" s="14">
        <v>3.6999999999999998E-2</v>
      </c>
      <c r="H20" s="14">
        <f>0.5*0.07</f>
        <v>3.5000000000000003E-2</v>
      </c>
      <c r="I20" s="11">
        <v>2.2999999999999998</v>
      </c>
      <c r="J20" s="11">
        <v>620</v>
      </c>
      <c r="K20" s="11">
        <v>373</v>
      </c>
      <c r="L20" s="11">
        <v>860</v>
      </c>
      <c r="M20" s="11">
        <v>0.31</v>
      </c>
      <c r="N20" s="11">
        <v>8.2000000000000007E-3</v>
      </c>
      <c r="O20" s="11">
        <v>7.0999999999999994E-2</v>
      </c>
      <c r="P20" s="11">
        <v>3.5</v>
      </c>
      <c r="Q20" s="11">
        <v>8.1</v>
      </c>
      <c r="R20" s="11">
        <f>0.5*0.02</f>
        <v>0.01</v>
      </c>
      <c r="S20" s="11">
        <v>0.127</v>
      </c>
      <c r="T20" s="11">
        <v>3.0000000000000001E-3</v>
      </c>
      <c r="U20" s="11">
        <v>6.7999999999999996E-3</v>
      </c>
      <c r="V20" s="11">
        <v>1.6</v>
      </c>
      <c r="W20" s="11">
        <v>1.4999999999999999E-2</v>
      </c>
      <c r="X20" s="11">
        <v>1.25</v>
      </c>
      <c r="Y20" s="11">
        <f>0.5*0.001303</f>
        <v>6.5149999999999995E-4</v>
      </c>
      <c r="Z20" s="11">
        <v>3.4000000000000002E-2</v>
      </c>
      <c r="AA20" s="11">
        <v>5.3999999999999999E-2</v>
      </c>
      <c r="AB20" s="11">
        <f>0.5*0.0001</f>
        <v>5.0000000000000002E-5</v>
      </c>
      <c r="AC20" s="11">
        <v>0.79</v>
      </c>
      <c r="AD20" s="11">
        <v>0.78</v>
      </c>
    </row>
    <row r="21" spans="1:30" s="8" customFormat="1" ht="12" x14ac:dyDescent="0.2">
      <c r="A21" s="13" t="s">
        <v>473</v>
      </c>
      <c r="B21" s="1" t="s">
        <v>577</v>
      </c>
      <c r="C21" s="13" t="s">
        <v>466</v>
      </c>
      <c r="D21" s="1" t="s">
        <v>572</v>
      </c>
      <c r="E21" s="11">
        <v>480000</v>
      </c>
      <c r="F21" s="11"/>
      <c r="G21" s="14">
        <v>4.1000000000000002E-2</v>
      </c>
      <c r="H21" s="14">
        <v>0</v>
      </c>
      <c r="I21" s="11">
        <v>0.19</v>
      </c>
      <c r="J21" s="11">
        <v>283</v>
      </c>
      <c r="K21" s="11">
        <v>8.8000000000000007</v>
      </c>
      <c r="L21" s="11">
        <v>310</v>
      </c>
      <c r="M21" s="11">
        <v>0.75</v>
      </c>
      <c r="N21" s="11">
        <v>1.2999999999999999E-3</v>
      </c>
      <c r="O21" s="11">
        <v>0.13700000000000001</v>
      </c>
      <c r="P21" s="11">
        <v>1.59</v>
      </c>
      <c r="Q21" s="11">
        <v>22.5</v>
      </c>
      <c r="R21" s="11">
        <f>0.5*0.018</f>
        <v>8.9999999999999993E-3</v>
      </c>
      <c r="S21" s="11">
        <v>0.191</v>
      </c>
      <c r="T21" s="11">
        <f>0.5*0.003</f>
        <v>1.5E-3</v>
      </c>
      <c r="U21" s="11">
        <v>3.5999999999999999E-3</v>
      </c>
      <c r="V21" s="11">
        <v>7.0999999999999994E-2</v>
      </c>
      <c r="W21" s="11">
        <v>2.1999999999999999E-2</v>
      </c>
      <c r="X21" s="11">
        <v>21.6</v>
      </c>
      <c r="Y21" s="11">
        <v>1.9E-3</v>
      </c>
      <c r="Z21" s="11">
        <v>1.9</v>
      </c>
      <c r="AA21" s="11">
        <v>0.08</v>
      </c>
      <c r="AB21" s="11">
        <v>1E-3</v>
      </c>
      <c r="AC21" s="11">
        <v>1.73</v>
      </c>
      <c r="AD21" s="11">
        <v>7.1</v>
      </c>
    </row>
    <row r="22" spans="1:30" s="8" customFormat="1" ht="12" x14ac:dyDescent="0.2">
      <c r="A22" s="13" t="s">
        <v>474</v>
      </c>
      <c r="B22" s="1" t="s">
        <v>577</v>
      </c>
      <c r="C22" s="13" t="s">
        <v>466</v>
      </c>
      <c r="D22" s="1" t="s">
        <v>572</v>
      </c>
      <c r="E22" s="11">
        <v>497000</v>
      </c>
      <c r="F22" s="11"/>
      <c r="G22" s="14">
        <v>3.6999999999999998E-2</v>
      </c>
      <c r="H22" s="14">
        <f>0.5*0.13</f>
        <v>6.5000000000000002E-2</v>
      </c>
      <c r="I22" s="11">
        <v>0.05</v>
      </c>
      <c r="J22" s="11">
        <v>460</v>
      </c>
      <c r="K22" s="11">
        <v>110.6</v>
      </c>
      <c r="L22" s="11">
        <v>54</v>
      </c>
      <c r="M22" s="11">
        <v>0.5</v>
      </c>
      <c r="N22" s="11">
        <v>6.9999999999999999E-4</v>
      </c>
      <c r="O22" s="11">
        <v>0.153</v>
      </c>
      <c r="P22" s="11">
        <v>3.6</v>
      </c>
      <c r="Q22" s="11">
        <v>29.7</v>
      </c>
      <c r="R22" s="11">
        <f>0.5*0.007</f>
        <v>3.5000000000000001E-3</v>
      </c>
      <c r="S22" s="11">
        <v>3.1E-2</v>
      </c>
      <c r="T22" s="11">
        <v>3.0000000000000001E-3</v>
      </c>
      <c r="U22" s="11">
        <v>1.9E-3</v>
      </c>
      <c r="V22" s="11">
        <v>5.6000000000000001E-2</v>
      </c>
      <c r="W22" s="11">
        <v>2.8999999999999998E-3</v>
      </c>
      <c r="X22" s="11">
        <v>3.4</v>
      </c>
      <c r="Y22" s="11">
        <f>0.5*0.00411</f>
        <v>2.055E-3</v>
      </c>
      <c r="Z22" s="11">
        <v>0.1</v>
      </c>
      <c r="AA22" s="11">
        <v>2.3E-2</v>
      </c>
      <c r="AB22" s="11">
        <v>1.1000000000000001E-3</v>
      </c>
      <c r="AC22" s="11">
        <v>0.89</v>
      </c>
      <c r="AD22" s="11">
        <v>0.13300000000000001</v>
      </c>
    </row>
    <row r="23" spans="1:30" s="8" customFormat="1" ht="12" x14ac:dyDescent="0.2">
      <c r="A23" s="13" t="s">
        <v>475</v>
      </c>
      <c r="B23" s="1" t="s">
        <v>577</v>
      </c>
      <c r="C23" s="13" t="s">
        <v>466</v>
      </c>
      <c r="D23" s="1" t="s">
        <v>572</v>
      </c>
      <c r="E23" s="11">
        <v>531000</v>
      </c>
      <c r="F23" s="11"/>
      <c r="G23" s="14">
        <v>4.5999999999999999E-2</v>
      </c>
      <c r="H23" s="14">
        <v>0.11</v>
      </c>
      <c r="I23" s="11">
        <v>0.83</v>
      </c>
      <c r="J23" s="11">
        <v>1680</v>
      </c>
      <c r="K23" s="11">
        <v>268</v>
      </c>
      <c r="L23" s="11">
        <v>1000</v>
      </c>
      <c r="M23" s="11">
        <v>18</v>
      </c>
      <c r="N23" s="11">
        <f>0.5*0.0005</f>
        <v>2.5000000000000001E-4</v>
      </c>
      <c r="O23" s="11">
        <v>9.1999999999999998E-2</v>
      </c>
      <c r="P23" s="11">
        <v>14.9</v>
      </c>
      <c r="Q23" s="11">
        <v>16</v>
      </c>
      <c r="R23" s="11">
        <v>1.4</v>
      </c>
      <c r="S23" s="11">
        <v>0.45</v>
      </c>
      <c r="T23" s="11">
        <v>0.14000000000000001</v>
      </c>
      <c r="U23" s="11">
        <v>7.4999999999999997E-3</v>
      </c>
      <c r="V23" s="11">
        <v>8.6999999999999994E-2</v>
      </c>
      <c r="W23" s="11">
        <v>3.5999999999999997E-2</v>
      </c>
      <c r="X23" s="11">
        <v>4.5</v>
      </c>
      <c r="Y23" s="11">
        <v>0</v>
      </c>
      <c r="Z23" s="11">
        <v>0.4</v>
      </c>
      <c r="AA23" s="11">
        <v>6.4000000000000001E-2</v>
      </c>
      <c r="AB23" s="11">
        <v>3.0000000000000001E-3</v>
      </c>
      <c r="AC23" s="11">
        <v>1.64</v>
      </c>
      <c r="AD23" s="11">
        <v>2.2999999999999998</v>
      </c>
    </row>
    <row r="24" spans="1:30" s="8" customFormat="1" ht="12" x14ac:dyDescent="0.2">
      <c r="A24" s="13" t="s">
        <v>476</v>
      </c>
      <c r="B24" s="1" t="s">
        <v>577</v>
      </c>
      <c r="C24" s="13" t="s">
        <v>466</v>
      </c>
      <c r="D24" s="1" t="s">
        <v>572</v>
      </c>
      <c r="E24" s="11">
        <v>473000</v>
      </c>
      <c r="F24" s="11"/>
      <c r="G24" s="14">
        <v>3.9E-2</v>
      </c>
      <c r="H24" s="14">
        <f>0.5*0.06</f>
        <v>0.03</v>
      </c>
      <c r="I24" s="11">
        <v>0.01</v>
      </c>
      <c r="J24" s="11">
        <v>1810</v>
      </c>
      <c r="K24" s="11">
        <v>110</v>
      </c>
      <c r="L24" s="11">
        <v>55</v>
      </c>
      <c r="M24" s="11">
        <v>0.36</v>
      </c>
      <c r="N24" s="11">
        <v>8.0000000000000002E-3</v>
      </c>
      <c r="O24" s="11">
        <v>3.4000000000000002E-2</v>
      </c>
      <c r="P24" s="11">
        <v>27</v>
      </c>
      <c r="Q24" s="11">
        <v>13.2</v>
      </c>
      <c r="R24" s="11">
        <v>1</v>
      </c>
      <c r="S24" s="11">
        <v>0.28999999999999998</v>
      </c>
      <c r="T24" s="11">
        <v>4.2999999999999997E-2</v>
      </c>
      <c r="U24" s="11">
        <v>2.9999999999999997E-4</v>
      </c>
      <c r="V24" s="11">
        <v>2.1999999999999999E-2</v>
      </c>
      <c r="W24" s="11">
        <v>4.8999999999999998E-3</v>
      </c>
      <c r="X24" s="11">
        <v>3.3</v>
      </c>
      <c r="Y24" s="11">
        <v>3.0999999999999999E-3</v>
      </c>
      <c r="Z24" s="11">
        <v>1.8</v>
      </c>
      <c r="AA24" s="11">
        <v>1E-3</v>
      </c>
      <c r="AB24" s="11">
        <v>1E-3</v>
      </c>
      <c r="AC24" s="11">
        <v>0.62</v>
      </c>
      <c r="AD24" s="11">
        <v>1.71</v>
      </c>
    </row>
    <row r="25" spans="1:30" s="8" customFormat="1" ht="12" x14ac:dyDescent="0.2">
      <c r="A25" s="13" t="s">
        <v>477</v>
      </c>
      <c r="B25" s="1" t="s">
        <v>577</v>
      </c>
      <c r="C25" s="13" t="s">
        <v>466</v>
      </c>
      <c r="D25" s="1" t="s">
        <v>572</v>
      </c>
      <c r="E25" s="11">
        <v>491000</v>
      </c>
      <c r="F25" s="11"/>
      <c r="G25" s="14">
        <v>0.28999999999999998</v>
      </c>
      <c r="H25" s="14">
        <f>0.5*0.24</f>
        <v>0.12</v>
      </c>
      <c r="I25" s="11">
        <v>2</v>
      </c>
      <c r="J25" s="11">
        <v>1030</v>
      </c>
      <c r="K25" s="11">
        <v>170</v>
      </c>
      <c r="L25" s="11">
        <v>1080</v>
      </c>
      <c r="M25" s="11">
        <v>1</v>
      </c>
      <c r="N25" s="11">
        <v>8.0000000000000002E-3</v>
      </c>
      <c r="O25" s="11">
        <v>7.6999999999999999E-2</v>
      </c>
      <c r="P25" s="11">
        <v>2.2999999999999998</v>
      </c>
      <c r="Q25" s="11">
        <v>15.7</v>
      </c>
      <c r="R25" s="11">
        <v>4.8000000000000001E-2</v>
      </c>
      <c r="S25" s="11">
        <v>0.49</v>
      </c>
      <c r="T25" s="11">
        <v>9.4E-2</v>
      </c>
      <c r="U25" s="11">
        <v>8.5000000000000006E-2</v>
      </c>
      <c r="V25" s="11">
        <v>0.159</v>
      </c>
      <c r="W25" s="11">
        <v>4.0000000000000001E-3</v>
      </c>
      <c r="X25" s="11">
        <v>2.46</v>
      </c>
      <c r="Y25" s="11">
        <v>6.0999999999999999E-2</v>
      </c>
      <c r="Z25" s="11">
        <v>0.46</v>
      </c>
      <c r="AA25" s="11">
        <f>0.5*0.019</f>
        <v>9.4999999999999998E-3</v>
      </c>
      <c r="AB25" s="11">
        <v>2.3E-3</v>
      </c>
      <c r="AC25" s="11">
        <v>1.93</v>
      </c>
      <c r="AD25" s="11">
        <v>2.8</v>
      </c>
    </row>
    <row r="26" spans="1:30" s="8" customFormat="1" ht="12" x14ac:dyDescent="0.2">
      <c r="A26" s="13" t="s">
        <v>478</v>
      </c>
      <c r="B26" s="1" t="s">
        <v>577</v>
      </c>
      <c r="C26" s="13" t="s">
        <v>466</v>
      </c>
      <c r="D26" s="1" t="s">
        <v>572</v>
      </c>
      <c r="E26" s="11">
        <v>524000</v>
      </c>
      <c r="F26" s="11"/>
      <c r="G26" s="14">
        <v>3.5000000000000003E-2</v>
      </c>
      <c r="H26" s="14">
        <v>0.04</v>
      </c>
      <c r="I26" s="11">
        <v>0.65</v>
      </c>
      <c r="J26" s="11">
        <v>175</v>
      </c>
      <c r="K26" s="11">
        <v>193</v>
      </c>
      <c r="L26" s="11">
        <v>37</v>
      </c>
      <c r="M26" s="11">
        <v>0.4</v>
      </c>
      <c r="N26" s="11">
        <v>1.2999999999999999E-2</v>
      </c>
      <c r="O26" s="11">
        <v>0.16900000000000001</v>
      </c>
      <c r="P26" s="11">
        <v>1.01</v>
      </c>
      <c r="Q26" s="11">
        <v>23.5</v>
      </c>
      <c r="R26" s="11">
        <v>1.4999999999999999E-2</v>
      </c>
      <c r="S26" s="11">
        <v>4.7000000000000002E-3</v>
      </c>
      <c r="T26" s="11">
        <v>2.5000000000000001E-2</v>
      </c>
      <c r="U26" s="11">
        <v>3.0000000000000001E-3</v>
      </c>
      <c r="V26" s="11">
        <v>0.15</v>
      </c>
      <c r="W26" s="11">
        <v>4.0000000000000001E-3</v>
      </c>
      <c r="X26" s="11">
        <v>1.1000000000000001</v>
      </c>
      <c r="Y26" s="11">
        <v>1.1999999999999999E-3</v>
      </c>
      <c r="Z26" s="11">
        <v>2.9000000000000001E-2</v>
      </c>
      <c r="AA26" s="11">
        <v>8.9999999999999993E-3</v>
      </c>
      <c r="AB26" s="11">
        <f>0.5*0.00002</f>
        <v>1.0000000000000001E-5</v>
      </c>
      <c r="AC26" s="11">
        <v>0.66</v>
      </c>
      <c r="AD26" s="11">
        <v>0.23</v>
      </c>
    </row>
    <row r="27" spans="1:30" s="8" customFormat="1" ht="12" x14ac:dyDescent="0.2">
      <c r="A27" s="13" t="s">
        <v>479</v>
      </c>
      <c r="B27" s="1" t="s">
        <v>577</v>
      </c>
      <c r="C27" s="13" t="s">
        <v>466</v>
      </c>
      <c r="D27" s="1" t="s">
        <v>572</v>
      </c>
      <c r="E27" s="11">
        <v>468000</v>
      </c>
      <c r="F27" s="11"/>
      <c r="G27" s="14">
        <v>3.6999999999999998E-2</v>
      </c>
      <c r="H27" s="14">
        <v>0.02</v>
      </c>
      <c r="I27" s="11">
        <v>0.37</v>
      </c>
      <c r="J27" s="11">
        <v>345</v>
      </c>
      <c r="K27" s="11">
        <v>40</v>
      </c>
      <c r="L27" s="11">
        <v>57</v>
      </c>
      <c r="M27" s="11">
        <v>0.4</v>
      </c>
      <c r="N27" s="11">
        <v>3.5000000000000001E-3</v>
      </c>
      <c r="O27" s="11">
        <v>0.248</v>
      </c>
      <c r="P27" s="11">
        <v>14.7</v>
      </c>
      <c r="Q27" s="11">
        <v>36.799999999999997</v>
      </c>
      <c r="R27" s="11">
        <v>2.3E-3</v>
      </c>
      <c r="S27" s="11">
        <v>0.03</v>
      </c>
      <c r="T27" s="11">
        <v>4.9000000000000002E-2</v>
      </c>
      <c r="U27" s="11">
        <v>5.9999999999999995E-4</v>
      </c>
      <c r="V27" s="11">
        <v>5.1999999999999998E-2</v>
      </c>
      <c r="W27" s="11">
        <v>0.13800000000000001</v>
      </c>
      <c r="X27" s="11">
        <v>39</v>
      </c>
      <c r="Y27" s="11">
        <v>2.3E-3</v>
      </c>
      <c r="Z27" s="11">
        <v>1.4999999999999999E-2</v>
      </c>
      <c r="AA27" s="11">
        <v>7.6999999999999999E-2</v>
      </c>
      <c r="AB27" s="11">
        <v>5.8999999999999999E-3</v>
      </c>
      <c r="AC27" s="11">
        <v>0.86</v>
      </c>
      <c r="AD27" s="11">
        <v>1.05</v>
      </c>
    </row>
    <row r="28" spans="1:30" s="8" customFormat="1" ht="12" x14ac:dyDescent="0.2">
      <c r="A28" s="13" t="s">
        <v>480</v>
      </c>
      <c r="B28" s="1" t="s">
        <v>577</v>
      </c>
      <c r="C28" s="13" t="s">
        <v>466</v>
      </c>
      <c r="D28" s="1" t="s">
        <v>572</v>
      </c>
      <c r="E28" s="11">
        <v>474000</v>
      </c>
      <c r="F28" s="11"/>
      <c r="G28" s="14">
        <v>2.8000000000000001E-2</v>
      </c>
      <c r="H28" s="14">
        <f>0.5*0.07</f>
        <v>3.5000000000000003E-2</v>
      </c>
      <c r="I28" s="11">
        <v>0.06</v>
      </c>
      <c r="J28" s="11">
        <v>520</v>
      </c>
      <c r="K28" s="11">
        <v>1750</v>
      </c>
      <c r="L28" s="11">
        <v>140</v>
      </c>
      <c r="M28" s="11">
        <v>0.24</v>
      </c>
      <c r="N28" s="11">
        <v>2E-3</v>
      </c>
      <c r="O28" s="11">
        <v>0.128</v>
      </c>
      <c r="P28" s="11">
        <v>2.5</v>
      </c>
      <c r="Q28" s="11">
        <v>30.2</v>
      </c>
      <c r="R28" s="11">
        <v>0</v>
      </c>
      <c r="S28" s="11">
        <v>0.33</v>
      </c>
      <c r="T28" s="11">
        <v>3.4000000000000002E-2</v>
      </c>
      <c r="U28" s="11">
        <v>1.6000000000000001E-3</v>
      </c>
      <c r="V28" s="11">
        <v>1.9E-2</v>
      </c>
      <c r="W28" s="11">
        <f>0.5*0.005</f>
        <v>2.5000000000000001E-3</v>
      </c>
      <c r="X28" s="11">
        <v>2.8</v>
      </c>
      <c r="Y28" s="11">
        <v>0</v>
      </c>
      <c r="Z28" s="11">
        <v>6.3E-2</v>
      </c>
      <c r="AA28" s="11">
        <v>0.11899999999999999</v>
      </c>
      <c r="AB28" s="11">
        <v>2.9999999999999997E-4</v>
      </c>
      <c r="AC28" s="11">
        <v>0.64</v>
      </c>
      <c r="AD28" s="11">
        <v>1.74</v>
      </c>
    </row>
    <row r="29" spans="1:30" s="8" customFormat="1" ht="12" x14ac:dyDescent="0.2">
      <c r="A29" s="13" t="s">
        <v>481</v>
      </c>
      <c r="B29" s="1" t="s">
        <v>577</v>
      </c>
      <c r="C29" s="13" t="s">
        <v>466</v>
      </c>
      <c r="D29" s="1" t="s">
        <v>572</v>
      </c>
      <c r="E29" s="11">
        <v>447000</v>
      </c>
      <c r="F29" s="11"/>
      <c r="G29" s="14">
        <v>6.0999999999999999E-2</v>
      </c>
      <c r="H29" s="14">
        <v>0.08</v>
      </c>
      <c r="I29" s="11">
        <v>9.6999999999999993</v>
      </c>
      <c r="J29" s="11">
        <v>650</v>
      </c>
      <c r="K29" s="11">
        <v>416</v>
      </c>
      <c r="L29" s="11">
        <v>410</v>
      </c>
      <c r="M29" s="11">
        <v>0.83</v>
      </c>
      <c r="N29" s="11">
        <v>5.7000000000000002E-2</v>
      </c>
      <c r="O29" s="11">
        <v>0.16700000000000001</v>
      </c>
      <c r="P29" s="11">
        <v>22.7</v>
      </c>
      <c r="Q29" s="11">
        <v>32.299999999999997</v>
      </c>
      <c r="R29" s="11">
        <v>2.3E-2</v>
      </c>
      <c r="S29" s="11">
        <v>1.19</v>
      </c>
      <c r="T29" s="11">
        <v>0</v>
      </c>
      <c r="U29" s="11">
        <v>1.66E-2</v>
      </c>
      <c r="V29" s="11">
        <v>0.27</v>
      </c>
      <c r="W29" s="11">
        <v>0.114</v>
      </c>
      <c r="X29" s="11">
        <v>16.5</v>
      </c>
      <c r="Y29" s="11">
        <v>2.5999999999999999E-3</v>
      </c>
      <c r="Z29" s="11">
        <v>4.9000000000000004</v>
      </c>
      <c r="AA29" s="11">
        <v>6.2E-2</v>
      </c>
      <c r="AB29" s="11">
        <v>5.8999999999999999E-3</v>
      </c>
      <c r="AC29" s="11">
        <v>2.15</v>
      </c>
      <c r="AD29" s="11">
        <v>7.7</v>
      </c>
    </row>
    <row r="30" spans="1:30" s="8" customFormat="1" ht="12" x14ac:dyDescent="0.2">
      <c r="A30" s="13" t="s">
        <v>482</v>
      </c>
      <c r="B30" s="1" t="s">
        <v>577</v>
      </c>
      <c r="C30" s="13" t="s">
        <v>466</v>
      </c>
      <c r="D30" s="1" t="s">
        <v>572</v>
      </c>
      <c r="E30" s="11">
        <v>476000</v>
      </c>
      <c r="F30" s="11"/>
      <c r="G30" s="14">
        <v>0.14799999999999999</v>
      </c>
      <c r="H30" s="14">
        <v>0.23</v>
      </c>
      <c r="I30" s="11">
        <v>5.0999999999999996</v>
      </c>
      <c r="J30" s="11">
        <v>410</v>
      </c>
      <c r="K30" s="11">
        <v>121</v>
      </c>
      <c r="L30" s="11">
        <v>64</v>
      </c>
      <c r="M30" s="11">
        <v>0.5</v>
      </c>
      <c r="N30" s="11">
        <v>6.8000000000000005E-2</v>
      </c>
      <c r="O30" s="11">
        <v>0.108</v>
      </c>
      <c r="P30" s="11">
        <v>5.2</v>
      </c>
      <c r="Q30" s="11">
        <v>21.4</v>
      </c>
      <c r="R30" s="11">
        <v>2.5000000000000001E-3</v>
      </c>
      <c r="S30" s="11">
        <v>0.33</v>
      </c>
      <c r="T30" s="11">
        <f>0.5*0.0034</f>
        <v>1.6999999999999999E-3</v>
      </c>
      <c r="U30" s="11">
        <v>3.8E-3</v>
      </c>
      <c r="V30" s="11">
        <v>6.5000000000000002E-2</v>
      </c>
      <c r="W30" s="11">
        <v>1.2E-2</v>
      </c>
      <c r="X30" s="11">
        <v>3.2</v>
      </c>
      <c r="Y30" s="11">
        <v>1.1000000000000001E-3</v>
      </c>
      <c r="Z30" s="11">
        <v>0.12</v>
      </c>
      <c r="AA30" s="11">
        <v>4.4999999999999998E-2</v>
      </c>
      <c r="AB30" s="11">
        <v>2.5999999999999999E-3</v>
      </c>
      <c r="AC30" s="11">
        <v>0.68</v>
      </c>
      <c r="AD30" s="11">
        <v>0.82</v>
      </c>
    </row>
    <row r="31" spans="1:30" s="8" customFormat="1" ht="12" x14ac:dyDescent="0.2">
      <c r="A31" s="10" t="s">
        <v>483</v>
      </c>
      <c r="B31" s="1" t="s">
        <v>577</v>
      </c>
      <c r="C31" s="10" t="s">
        <v>504</v>
      </c>
      <c r="D31" s="1" t="s">
        <v>573</v>
      </c>
      <c r="E31" s="11">
        <v>499000</v>
      </c>
      <c r="F31" s="11"/>
      <c r="G31" s="11">
        <v>0.42</v>
      </c>
      <c r="H31" s="11">
        <f>0.5*0.04</f>
        <v>0.02</v>
      </c>
      <c r="I31" s="11">
        <v>1.1100000000000001</v>
      </c>
      <c r="J31" s="11">
        <v>430</v>
      </c>
      <c r="K31" s="11">
        <v>2240</v>
      </c>
      <c r="L31" s="11">
        <v>174</v>
      </c>
      <c r="M31" s="11">
        <v>1.42</v>
      </c>
      <c r="N31" s="11">
        <v>3.9E-2</v>
      </c>
      <c r="O31" s="11">
        <v>0.05</v>
      </c>
      <c r="P31" s="11">
        <v>93</v>
      </c>
      <c r="Q31" s="11">
        <v>6.4</v>
      </c>
      <c r="R31" s="11">
        <v>5.5E-2</v>
      </c>
      <c r="S31" s="11">
        <v>9.5000000000000001E-2</v>
      </c>
      <c r="T31" s="11">
        <v>5.0000000000000001E-3</v>
      </c>
      <c r="U31" s="11">
        <v>6.0000000000000001E-3</v>
      </c>
      <c r="V31" s="11">
        <v>0.36</v>
      </c>
      <c r="W31" s="11">
        <v>7.3999999999999996E-2</v>
      </c>
      <c r="X31" s="11">
        <v>0.74</v>
      </c>
      <c r="Y31" s="11">
        <v>1.1999999999999999E-3</v>
      </c>
      <c r="Z31" s="11">
        <v>1.7000000000000001E-2</v>
      </c>
      <c r="AA31" s="11">
        <f>0.5*0.009</f>
        <v>4.4999999999999997E-3</v>
      </c>
      <c r="AB31" s="11">
        <v>2.7000000000000001E-3</v>
      </c>
      <c r="AC31" s="11">
        <v>1.06</v>
      </c>
      <c r="AD31" s="11">
        <v>0.37</v>
      </c>
    </row>
    <row r="32" spans="1:30" s="8" customFormat="1" ht="12" x14ac:dyDescent="0.2">
      <c r="A32" s="13" t="s">
        <v>484</v>
      </c>
      <c r="B32" s="1" t="s">
        <v>577</v>
      </c>
      <c r="C32" s="13" t="s">
        <v>504</v>
      </c>
      <c r="D32" s="1" t="s">
        <v>573</v>
      </c>
      <c r="E32" s="11">
        <v>498000</v>
      </c>
      <c r="F32" s="11"/>
      <c r="G32" s="11">
        <v>0.66</v>
      </c>
      <c r="H32" s="11">
        <v>0.03</v>
      </c>
      <c r="I32" s="11">
        <v>1.47</v>
      </c>
      <c r="J32" s="11">
        <v>570</v>
      </c>
      <c r="K32" s="11">
        <v>121</v>
      </c>
      <c r="L32" s="11">
        <v>81</v>
      </c>
      <c r="M32" s="11">
        <v>0.94</v>
      </c>
      <c r="N32" s="11">
        <v>8.5999999999999993E-2</v>
      </c>
      <c r="O32" s="11">
        <v>0.06</v>
      </c>
      <c r="P32" s="11">
        <v>148</v>
      </c>
      <c r="Q32" s="11">
        <v>10.7</v>
      </c>
      <c r="R32" s="11">
        <v>0</v>
      </c>
      <c r="S32" s="11">
        <v>3.5999999999999997E-2</v>
      </c>
      <c r="T32" s="11">
        <v>7.0000000000000001E-3</v>
      </c>
      <c r="U32" s="11">
        <f>0.5*0.0001</f>
        <v>5.0000000000000002E-5</v>
      </c>
      <c r="V32" s="11">
        <v>9.0999999999999998E-2</v>
      </c>
      <c r="W32" s="11">
        <v>0.129</v>
      </c>
      <c r="X32" s="11">
        <v>0.95</v>
      </c>
      <c r="Y32" s="11">
        <v>6.1999999999999998E-3</v>
      </c>
      <c r="Z32" s="11">
        <v>4.8000000000000001E-2</v>
      </c>
      <c r="AA32" s="11">
        <v>1.0999999999999999E-2</v>
      </c>
      <c r="AB32" s="11">
        <v>6.7000000000000002E-3</v>
      </c>
      <c r="AC32" s="11">
        <v>3.77</v>
      </c>
      <c r="AD32" s="11">
        <v>0.36199999999999999</v>
      </c>
    </row>
    <row r="33" spans="1:30" s="8" customFormat="1" ht="12" x14ac:dyDescent="0.2">
      <c r="A33" s="13" t="s">
        <v>485</v>
      </c>
      <c r="B33" s="1" t="s">
        <v>577</v>
      </c>
      <c r="C33" s="13" t="s">
        <v>504</v>
      </c>
      <c r="D33" s="1" t="s">
        <v>573</v>
      </c>
      <c r="E33" s="11">
        <v>481000</v>
      </c>
      <c r="F33" s="11"/>
      <c r="G33" s="11">
        <v>5.2</v>
      </c>
      <c r="H33" s="11">
        <v>0.54</v>
      </c>
      <c r="I33" s="11">
        <v>11.8</v>
      </c>
      <c r="J33" s="11">
        <v>970</v>
      </c>
      <c r="K33" s="11">
        <v>40</v>
      </c>
      <c r="L33" s="11">
        <v>187</v>
      </c>
      <c r="M33" s="11">
        <v>1.82</v>
      </c>
      <c r="N33" s="11">
        <v>0.84</v>
      </c>
      <c r="O33" s="11">
        <v>5.6000000000000001E-2</v>
      </c>
      <c r="P33" s="11">
        <v>200</v>
      </c>
      <c r="Q33" s="11">
        <v>2.25</v>
      </c>
      <c r="R33" s="11">
        <v>0.09</v>
      </c>
      <c r="S33" s="11">
        <v>0.11799999999999999</v>
      </c>
      <c r="T33" s="11">
        <v>4.0000000000000001E-3</v>
      </c>
      <c r="U33" s="11">
        <v>4.8999999999999998E-3</v>
      </c>
      <c r="V33" s="11">
        <v>0.151</v>
      </c>
      <c r="W33" s="11">
        <v>0.318</v>
      </c>
      <c r="X33" s="11">
        <v>0.99</v>
      </c>
      <c r="Y33" s="11">
        <v>3.3999999999999998E-3</v>
      </c>
      <c r="Z33" s="11">
        <v>6.3E-2</v>
      </c>
      <c r="AA33" s="11">
        <f>0.5*0.017</f>
        <v>8.5000000000000006E-3</v>
      </c>
      <c r="AB33" s="11">
        <v>5.4999999999999997E-3</v>
      </c>
      <c r="AC33" s="11">
        <v>4.46</v>
      </c>
      <c r="AD33" s="11">
        <v>0.56999999999999995</v>
      </c>
    </row>
    <row r="34" spans="1:30" s="8" customFormat="1" ht="12" x14ac:dyDescent="0.2">
      <c r="A34" s="13" t="s">
        <v>486</v>
      </c>
      <c r="B34" s="1" t="s">
        <v>577</v>
      </c>
      <c r="C34" s="13" t="s">
        <v>504</v>
      </c>
      <c r="D34" s="1" t="s">
        <v>573</v>
      </c>
      <c r="E34" s="11">
        <v>480000</v>
      </c>
      <c r="F34" s="11"/>
      <c r="G34" s="11">
        <v>0.54</v>
      </c>
      <c r="H34" s="11">
        <f>0.5*0.07</f>
        <v>3.5000000000000003E-2</v>
      </c>
      <c r="I34" s="11">
        <v>3.5</v>
      </c>
      <c r="J34" s="11">
        <v>147</v>
      </c>
      <c r="K34" s="11">
        <v>7.1</v>
      </c>
      <c r="L34" s="11">
        <v>730</v>
      </c>
      <c r="M34" s="11">
        <v>0.66</v>
      </c>
      <c r="N34" s="11">
        <v>7.0000000000000007E-2</v>
      </c>
      <c r="O34" s="11">
        <v>1.9E-2</v>
      </c>
      <c r="P34" s="11">
        <v>44</v>
      </c>
      <c r="Q34" s="11">
        <v>0.91</v>
      </c>
      <c r="R34" s="11">
        <f>0.5*0.0087</f>
        <v>4.3499999999999997E-3</v>
      </c>
      <c r="S34" s="11">
        <v>0.153</v>
      </c>
      <c r="T34" s="11">
        <v>0.03</v>
      </c>
      <c r="U34" s="11">
        <f>0.5*0.0019</f>
        <v>9.5E-4</v>
      </c>
      <c r="V34" s="11">
        <v>8.5999999999999993E-2</v>
      </c>
      <c r="W34" s="11">
        <v>7.6999999999999999E-2</v>
      </c>
      <c r="X34" s="11">
        <v>0.20499999999999999</v>
      </c>
      <c r="Y34" s="11">
        <v>1.5E-3</v>
      </c>
      <c r="Z34" s="11">
        <v>5.0999999999999997E-2</v>
      </c>
      <c r="AA34" s="11">
        <f>0.5*0.016</f>
        <v>8.0000000000000002E-3</v>
      </c>
      <c r="AB34" s="11">
        <v>4.4000000000000003E-3</v>
      </c>
      <c r="AC34" s="11">
        <v>2.68</v>
      </c>
      <c r="AD34" s="11">
        <v>0.13600000000000001</v>
      </c>
    </row>
    <row r="35" spans="1:30" s="8" customFormat="1" ht="12" x14ac:dyDescent="0.2">
      <c r="A35" s="13" t="s">
        <v>487</v>
      </c>
      <c r="B35" s="1" t="s">
        <v>577</v>
      </c>
      <c r="C35" s="13" t="s">
        <v>504</v>
      </c>
      <c r="D35" s="1" t="s">
        <v>573</v>
      </c>
      <c r="E35" s="11">
        <v>511000</v>
      </c>
      <c r="F35" s="11"/>
      <c r="G35" s="11">
        <v>0.79</v>
      </c>
      <c r="H35" s="11">
        <f>0.5*0.08</f>
        <v>0.04</v>
      </c>
      <c r="I35" s="11">
        <v>2.1</v>
      </c>
      <c r="J35" s="11">
        <v>124</v>
      </c>
      <c r="K35" s="11">
        <v>31</v>
      </c>
      <c r="L35" s="11">
        <v>13.1</v>
      </c>
      <c r="M35" s="11">
        <v>0.44</v>
      </c>
      <c r="N35" s="11">
        <v>0.126</v>
      </c>
      <c r="O35" s="11">
        <v>5.5E-2</v>
      </c>
      <c r="P35" s="11">
        <v>44</v>
      </c>
      <c r="Q35" s="11">
        <v>14</v>
      </c>
      <c r="R35" s="11">
        <v>3.3999999999999998E-3</v>
      </c>
      <c r="S35" s="11">
        <v>8.3999999999999995E-3</v>
      </c>
      <c r="T35" s="11">
        <v>7.0000000000000001E-3</v>
      </c>
      <c r="U35" s="11">
        <v>4.0000000000000002E-4</v>
      </c>
      <c r="V35" s="11">
        <v>5.8999999999999997E-2</v>
      </c>
      <c r="W35" s="11">
        <v>4.0000000000000001E-3</v>
      </c>
      <c r="X35" s="11">
        <v>0.3</v>
      </c>
      <c r="Y35" s="11">
        <v>0</v>
      </c>
      <c r="Z35" s="11">
        <v>6.3E-3</v>
      </c>
      <c r="AA35" s="11">
        <f>0.5*0.008</f>
        <v>4.0000000000000001E-3</v>
      </c>
      <c r="AB35" s="11">
        <v>1.5E-3</v>
      </c>
      <c r="AC35" s="11">
        <v>1.01</v>
      </c>
      <c r="AD35" s="11">
        <v>2.3E-2</v>
      </c>
    </row>
    <row r="36" spans="1:30" s="8" customFormat="1" ht="12" x14ac:dyDescent="0.2">
      <c r="A36" s="13" t="s">
        <v>488</v>
      </c>
      <c r="B36" s="1" t="s">
        <v>577</v>
      </c>
      <c r="C36" s="13" t="s">
        <v>504</v>
      </c>
      <c r="D36" s="1" t="s">
        <v>573</v>
      </c>
      <c r="E36" s="11">
        <v>522000</v>
      </c>
      <c r="F36" s="11"/>
      <c r="G36" s="11">
        <v>7.9000000000000001E-2</v>
      </c>
      <c r="H36" s="11">
        <v>0.06</v>
      </c>
      <c r="I36" s="11">
        <v>0.21</v>
      </c>
      <c r="J36" s="11">
        <v>93</v>
      </c>
      <c r="K36" s="11">
        <v>12.7</v>
      </c>
      <c r="L36" s="11">
        <v>8.9</v>
      </c>
      <c r="M36" s="11">
        <f>0.5*0.01</f>
        <v>5.0000000000000001E-3</v>
      </c>
      <c r="N36" s="11">
        <v>7.0000000000000001E-3</v>
      </c>
      <c r="O36" s="11">
        <v>6.4000000000000001E-2</v>
      </c>
      <c r="P36" s="11">
        <v>32</v>
      </c>
      <c r="Q36" s="11">
        <v>5.8</v>
      </c>
      <c r="R36" s="11">
        <f>0.5*0.00509</f>
        <v>2.545E-3</v>
      </c>
      <c r="S36" s="11">
        <v>1.8E-3</v>
      </c>
      <c r="T36" s="11">
        <v>0</v>
      </c>
      <c r="U36" s="11">
        <v>1.8E-3</v>
      </c>
      <c r="V36" s="11">
        <v>1E-3</v>
      </c>
      <c r="W36" s="11">
        <v>1.0999999999999999E-2</v>
      </c>
      <c r="X36" s="11">
        <v>7.3999999999999996E-2</v>
      </c>
      <c r="Y36" s="11">
        <v>1.8E-3</v>
      </c>
      <c r="Z36" s="11">
        <f>0.5*0.001064</f>
        <v>5.3200000000000003E-4</v>
      </c>
      <c r="AA36" s="11">
        <v>3.0000000000000001E-3</v>
      </c>
      <c r="AB36" s="11">
        <v>2.5000000000000001E-3</v>
      </c>
      <c r="AC36" s="11">
        <v>0.29699999999999999</v>
      </c>
      <c r="AD36" s="11">
        <v>3.2000000000000002E-3</v>
      </c>
    </row>
    <row r="37" spans="1:30" s="8" customFormat="1" ht="12" x14ac:dyDescent="0.2">
      <c r="A37" s="13" t="s">
        <v>489</v>
      </c>
      <c r="B37" s="1" t="s">
        <v>577</v>
      </c>
      <c r="C37" s="13" t="s">
        <v>504</v>
      </c>
      <c r="D37" s="1" t="s">
        <v>573</v>
      </c>
      <c r="E37" s="11">
        <v>503000</v>
      </c>
      <c r="F37" s="11"/>
      <c r="G37" s="11">
        <v>0.14399999999999999</v>
      </c>
      <c r="H37" s="11">
        <f>0.5*0.28</f>
        <v>0.14000000000000001</v>
      </c>
      <c r="I37" s="11">
        <v>0.32</v>
      </c>
      <c r="J37" s="11">
        <v>182</v>
      </c>
      <c r="K37" s="11">
        <v>54</v>
      </c>
      <c r="L37" s="11">
        <v>74</v>
      </c>
      <c r="M37" s="11">
        <v>1.8</v>
      </c>
      <c r="N37" s="11">
        <v>9.1000000000000004E-3</v>
      </c>
      <c r="O37" s="11">
        <v>6.2E-2</v>
      </c>
      <c r="P37" s="11">
        <v>72</v>
      </c>
      <c r="Q37" s="11">
        <v>5.49</v>
      </c>
      <c r="R37" s="11">
        <v>2.0999999999999999E-3</v>
      </c>
      <c r="S37" s="11">
        <v>5.2999999999999999E-2</v>
      </c>
      <c r="T37" s="11">
        <f>0.5*0.0023</f>
        <v>1.15E-3</v>
      </c>
      <c r="U37" s="11">
        <v>1.6000000000000001E-3</v>
      </c>
      <c r="V37" s="11">
        <v>4.3999999999999997E-2</v>
      </c>
      <c r="W37" s="11">
        <v>9.7000000000000003E-2</v>
      </c>
      <c r="X37" s="11">
        <v>0.31</v>
      </c>
      <c r="Y37" s="11">
        <v>5.1999999999999998E-2</v>
      </c>
      <c r="Z37" s="11">
        <v>1.24E-2</v>
      </c>
      <c r="AA37" s="11">
        <v>2.7E-2</v>
      </c>
      <c r="AB37" s="11">
        <v>2.0999999999999999E-3</v>
      </c>
      <c r="AC37" s="11">
        <v>0.72</v>
      </c>
      <c r="AD37" s="11">
        <v>0.128</v>
      </c>
    </row>
    <row r="38" spans="1:30" s="8" customFormat="1" ht="12" x14ac:dyDescent="0.2">
      <c r="A38" s="13" t="s">
        <v>490</v>
      </c>
      <c r="B38" s="1" t="s">
        <v>577</v>
      </c>
      <c r="C38" s="13" t="s">
        <v>504</v>
      </c>
      <c r="D38" s="1" t="s">
        <v>573</v>
      </c>
      <c r="E38" s="11">
        <v>493000</v>
      </c>
      <c r="F38" s="11"/>
      <c r="G38" s="11">
        <v>8.1000000000000003E-2</v>
      </c>
      <c r="H38" s="11">
        <v>0.09</v>
      </c>
      <c r="I38" s="11">
        <v>0.23</v>
      </c>
      <c r="J38" s="11">
        <v>42</v>
      </c>
      <c r="K38" s="11">
        <v>44</v>
      </c>
      <c r="L38" s="11">
        <v>11.2</v>
      </c>
      <c r="M38" s="11">
        <v>0.1</v>
      </c>
      <c r="N38" s="11">
        <v>4.5999999999999999E-3</v>
      </c>
      <c r="O38" s="11">
        <v>2.4E-2</v>
      </c>
      <c r="P38" s="11">
        <v>26.9</v>
      </c>
      <c r="Q38" s="11">
        <v>6.45</v>
      </c>
      <c r="R38" s="11">
        <v>3.8999999999999998E-3</v>
      </c>
      <c r="S38" s="11">
        <v>7.0000000000000001E-3</v>
      </c>
      <c r="T38" s="11">
        <v>1.0999999999999999E-2</v>
      </c>
      <c r="U38" s="11">
        <v>8.0000000000000004E-4</v>
      </c>
      <c r="V38" s="11">
        <v>3.5000000000000003E-2</v>
      </c>
      <c r="W38" s="11">
        <v>2.1999999999999999E-2</v>
      </c>
      <c r="X38" s="11">
        <v>0.47</v>
      </c>
      <c r="Y38" s="11">
        <v>0</v>
      </c>
      <c r="Z38" s="11">
        <v>3.5999999999999999E-3</v>
      </c>
      <c r="AA38" s="11">
        <v>3.7999999999999999E-2</v>
      </c>
      <c r="AB38" s="11">
        <v>8.9999999999999998E-4</v>
      </c>
      <c r="AC38" s="11">
        <v>0.13600000000000001</v>
      </c>
      <c r="AD38" s="11">
        <v>1.8E-3</v>
      </c>
    </row>
    <row r="39" spans="1:30" s="8" customFormat="1" ht="12" x14ac:dyDescent="0.2">
      <c r="A39" s="13" t="s">
        <v>491</v>
      </c>
      <c r="B39" s="1" t="s">
        <v>577</v>
      </c>
      <c r="C39" s="13" t="s">
        <v>504</v>
      </c>
      <c r="D39" s="1" t="s">
        <v>573</v>
      </c>
      <c r="E39" s="11">
        <v>518000</v>
      </c>
      <c r="F39" s="11"/>
      <c r="G39" s="11">
        <v>0.32</v>
      </c>
      <c r="H39" s="11">
        <v>0.11</v>
      </c>
      <c r="I39" s="11">
        <v>1.21</v>
      </c>
      <c r="J39" s="11">
        <v>279</v>
      </c>
      <c r="K39" s="11">
        <v>74</v>
      </c>
      <c r="L39" s="11">
        <v>59</v>
      </c>
      <c r="M39" s="11">
        <v>0.7</v>
      </c>
      <c r="N39" s="11">
        <v>4.7E-2</v>
      </c>
      <c r="O39" s="11">
        <v>0.127</v>
      </c>
      <c r="P39" s="11">
        <v>91</v>
      </c>
      <c r="Q39" s="11">
        <v>23.3</v>
      </c>
      <c r="R39" s="11">
        <v>4.7000000000000002E-3</v>
      </c>
      <c r="S39" s="11">
        <v>0.112</v>
      </c>
      <c r="T39" s="11">
        <v>8.9999999999999993E-3</v>
      </c>
      <c r="U39" s="11">
        <v>3.0999999999999999E-3</v>
      </c>
      <c r="V39" s="11">
        <v>4.7E-2</v>
      </c>
      <c r="W39" s="11">
        <v>0.19700000000000001</v>
      </c>
      <c r="X39" s="11">
        <v>5.78</v>
      </c>
      <c r="Y39" s="11">
        <f>0.5*0.0002</f>
        <v>1E-4</v>
      </c>
      <c r="Z39" s="11">
        <v>7.3999999999999996E-2</v>
      </c>
      <c r="AA39" s="11">
        <f>0.5*0.03</f>
        <v>1.4999999999999999E-2</v>
      </c>
      <c r="AB39" s="11">
        <v>6.9999999999999999E-4</v>
      </c>
      <c r="AC39" s="11">
        <v>2.82</v>
      </c>
      <c r="AD39" s="11">
        <v>1.24</v>
      </c>
    </row>
    <row r="40" spans="1:30" s="8" customFormat="1" ht="12" x14ac:dyDescent="0.2">
      <c r="A40" s="13" t="s">
        <v>492</v>
      </c>
      <c r="B40" s="1" t="s">
        <v>577</v>
      </c>
      <c r="C40" s="13" t="s">
        <v>504</v>
      </c>
      <c r="D40" s="1" t="s">
        <v>573</v>
      </c>
      <c r="E40" s="11">
        <v>502000</v>
      </c>
      <c r="F40" s="11"/>
      <c r="G40" s="11">
        <v>0.20300000000000001</v>
      </c>
      <c r="H40" s="11">
        <v>0.02</v>
      </c>
      <c r="I40" s="11">
        <v>0.24</v>
      </c>
      <c r="J40" s="11">
        <v>179</v>
      </c>
      <c r="K40" s="11">
        <v>8</v>
      </c>
      <c r="L40" s="11">
        <v>91</v>
      </c>
      <c r="M40" s="11">
        <v>1.02</v>
      </c>
      <c r="N40" s="11">
        <v>1.4200000000000001E-2</v>
      </c>
      <c r="O40" s="11">
        <v>1.6E-2</v>
      </c>
      <c r="P40" s="11">
        <v>46</v>
      </c>
      <c r="Q40" s="11">
        <v>1.1399999999999999</v>
      </c>
      <c r="R40" s="11">
        <f>0.5*0.0051</f>
        <v>2.5500000000000002E-3</v>
      </c>
      <c r="S40" s="11">
        <v>9.4E-2</v>
      </c>
      <c r="T40" s="11">
        <f>0.5*0.005</f>
        <v>2.5000000000000001E-3</v>
      </c>
      <c r="U40" s="11">
        <v>8.8999999999999999E-3</v>
      </c>
      <c r="V40" s="11">
        <v>8.6999999999999994E-2</v>
      </c>
      <c r="W40" s="11">
        <v>0.16200000000000001</v>
      </c>
      <c r="X40" s="11">
        <v>1.48</v>
      </c>
      <c r="Y40" s="11">
        <v>2.3999999999999998E-3</v>
      </c>
      <c r="Z40" s="11">
        <v>1.66E-2</v>
      </c>
      <c r="AA40" s="11">
        <f>0.5*0.001</f>
        <v>5.0000000000000001E-4</v>
      </c>
      <c r="AB40" s="11">
        <v>2.7000000000000001E-3</v>
      </c>
      <c r="AC40" s="11">
        <v>2.75</v>
      </c>
      <c r="AD40" s="11">
        <v>0.32300000000000001</v>
      </c>
    </row>
    <row r="41" spans="1:30" s="8" customFormat="1" ht="12" x14ac:dyDescent="0.2">
      <c r="A41" s="13" t="s">
        <v>493</v>
      </c>
      <c r="B41" s="1" t="s">
        <v>577</v>
      </c>
      <c r="C41" s="13" t="s">
        <v>504</v>
      </c>
      <c r="D41" s="1" t="s">
        <v>573</v>
      </c>
      <c r="E41" s="11">
        <v>493000</v>
      </c>
      <c r="F41" s="11"/>
      <c r="G41" s="11">
        <v>4.3</v>
      </c>
      <c r="H41" s="11">
        <v>0.14000000000000001</v>
      </c>
      <c r="I41" s="11">
        <v>4.7</v>
      </c>
      <c r="J41" s="11">
        <v>1220</v>
      </c>
      <c r="K41" s="11">
        <v>166</v>
      </c>
      <c r="L41" s="11">
        <v>56</v>
      </c>
      <c r="M41" s="11">
        <v>1.73</v>
      </c>
      <c r="N41" s="11">
        <v>0.313</v>
      </c>
      <c r="O41" s="11">
        <v>3.7999999999999999E-2</v>
      </c>
      <c r="P41" s="11">
        <v>433</v>
      </c>
      <c r="Q41" s="11">
        <v>5.9</v>
      </c>
      <c r="R41" s="11">
        <v>1.1000000000000001</v>
      </c>
      <c r="S41" s="11">
        <v>0.17299999999999999</v>
      </c>
      <c r="T41" s="11">
        <v>2.4E-2</v>
      </c>
      <c r="U41" s="11">
        <v>6.7000000000000002E-3</v>
      </c>
      <c r="V41" s="11">
        <v>0.21</v>
      </c>
      <c r="W41" s="11">
        <v>0.45</v>
      </c>
      <c r="X41" s="11">
        <v>1.72</v>
      </c>
      <c r="Y41" s="11">
        <v>2</v>
      </c>
      <c r="Z41" s="11">
        <v>9.4E-2</v>
      </c>
      <c r="AA41" s="11">
        <v>1.6E-2</v>
      </c>
      <c r="AB41" s="11">
        <v>5.8999999999999999E-3</v>
      </c>
      <c r="AC41" s="11">
        <v>5.25</v>
      </c>
      <c r="AD41" s="11">
        <v>1.34</v>
      </c>
    </row>
    <row r="42" spans="1:30" s="8" customFormat="1" ht="12" x14ac:dyDescent="0.2">
      <c r="A42" s="13" t="s">
        <v>494</v>
      </c>
      <c r="B42" s="1" t="s">
        <v>577</v>
      </c>
      <c r="C42" s="13" t="s">
        <v>504</v>
      </c>
      <c r="D42" s="1" t="s">
        <v>573</v>
      </c>
      <c r="E42" s="11">
        <v>490000</v>
      </c>
      <c r="F42" s="11"/>
      <c r="G42" s="11">
        <v>2.31</v>
      </c>
      <c r="H42" s="11">
        <v>0.39</v>
      </c>
      <c r="I42" s="11">
        <v>4</v>
      </c>
      <c r="J42" s="11">
        <v>1810</v>
      </c>
      <c r="K42" s="11">
        <v>136</v>
      </c>
      <c r="L42" s="11">
        <v>42</v>
      </c>
      <c r="M42" s="11">
        <v>1.58</v>
      </c>
      <c r="N42" s="11">
        <v>0.27800000000000002</v>
      </c>
      <c r="O42" s="11">
        <v>2.1000000000000001E-2</v>
      </c>
      <c r="P42" s="11">
        <v>800</v>
      </c>
      <c r="Q42" s="11">
        <v>5.3</v>
      </c>
      <c r="R42" s="11">
        <v>7.0000000000000007E-2</v>
      </c>
      <c r="S42" s="11">
        <v>0.159</v>
      </c>
      <c r="T42" s="11">
        <v>8.9999999999999993E-3</v>
      </c>
      <c r="U42" s="11">
        <v>4.0000000000000002E-4</v>
      </c>
      <c r="V42" s="11">
        <v>2.5000000000000001E-2</v>
      </c>
      <c r="W42" s="11">
        <v>0.18099999999999999</v>
      </c>
      <c r="X42" s="11">
        <v>1.2</v>
      </c>
      <c r="Y42" s="11">
        <v>1.0999999999999999E-2</v>
      </c>
      <c r="Z42" s="11">
        <v>3.1E-2</v>
      </c>
      <c r="AA42" s="11">
        <v>5.6000000000000001E-2</v>
      </c>
      <c r="AB42" s="11">
        <v>3.2000000000000002E-3</v>
      </c>
      <c r="AC42" s="11">
        <v>1.9</v>
      </c>
      <c r="AD42" s="11">
        <v>0.75</v>
      </c>
    </row>
    <row r="43" spans="1:30" s="8" customFormat="1" ht="12" x14ac:dyDescent="0.2">
      <c r="A43" s="13" t="s">
        <v>495</v>
      </c>
      <c r="B43" s="1" t="s">
        <v>577</v>
      </c>
      <c r="C43" s="13" t="s">
        <v>504</v>
      </c>
      <c r="D43" s="1" t="s">
        <v>573</v>
      </c>
      <c r="E43" s="11">
        <v>513000</v>
      </c>
      <c r="F43" s="11"/>
      <c r="G43" s="11">
        <v>0.78</v>
      </c>
      <c r="H43" s="11">
        <v>0.22</v>
      </c>
      <c r="I43" s="11">
        <v>1.84</v>
      </c>
      <c r="J43" s="11">
        <v>236</v>
      </c>
      <c r="K43" s="11">
        <v>34.799999999999997</v>
      </c>
      <c r="L43" s="11">
        <v>36</v>
      </c>
      <c r="M43" s="11">
        <v>0.44</v>
      </c>
      <c r="N43" s="11">
        <v>5.6000000000000001E-2</v>
      </c>
      <c r="O43" s="11">
        <v>0.121</v>
      </c>
      <c r="P43" s="11">
        <v>8.1</v>
      </c>
      <c r="Q43" s="11">
        <v>15.7</v>
      </c>
      <c r="R43" s="11">
        <v>0</v>
      </c>
      <c r="S43" s="11">
        <v>5.6000000000000001E-2</v>
      </c>
      <c r="T43" s="11">
        <v>3.5999999999999997E-2</v>
      </c>
      <c r="U43" s="11">
        <v>3.5999999999999999E-3</v>
      </c>
      <c r="V43" s="11">
        <v>0.13600000000000001</v>
      </c>
      <c r="W43" s="11">
        <v>2.5000000000000001E-2</v>
      </c>
      <c r="X43" s="11">
        <v>0.32</v>
      </c>
      <c r="Y43" s="11">
        <v>6.9999999999999999E-4</v>
      </c>
      <c r="Z43" s="11">
        <v>1.35E-2</v>
      </c>
      <c r="AA43" s="11">
        <f>0.5*0.029</f>
        <v>1.4500000000000001E-2</v>
      </c>
      <c r="AB43" s="11">
        <v>1.9E-3</v>
      </c>
      <c r="AC43" s="11">
        <v>1.06</v>
      </c>
      <c r="AD43" s="11">
        <v>7.0999999999999994E-2</v>
      </c>
    </row>
    <row r="44" spans="1:30" s="8" customFormat="1" ht="12" x14ac:dyDescent="0.2">
      <c r="A44" s="13" t="s">
        <v>496</v>
      </c>
      <c r="B44" s="1" t="s">
        <v>577</v>
      </c>
      <c r="C44" s="13" t="s">
        <v>504</v>
      </c>
      <c r="D44" s="1" t="s">
        <v>573</v>
      </c>
      <c r="E44" s="11">
        <v>500000</v>
      </c>
      <c r="F44" s="11"/>
      <c r="G44" s="11">
        <v>0.43</v>
      </c>
      <c r="H44" s="11">
        <f>0.5*0.02</f>
        <v>0.01</v>
      </c>
      <c r="I44" s="11">
        <v>1.1100000000000001</v>
      </c>
      <c r="J44" s="11">
        <v>560</v>
      </c>
      <c r="K44" s="11">
        <v>222</v>
      </c>
      <c r="L44" s="11">
        <v>13.7</v>
      </c>
      <c r="M44" s="11">
        <v>0.36</v>
      </c>
      <c r="N44" s="11">
        <v>7.0000000000000007E-2</v>
      </c>
      <c r="O44" s="11">
        <v>5.8999999999999997E-2</v>
      </c>
      <c r="P44" s="11">
        <v>147</v>
      </c>
      <c r="Q44" s="11">
        <v>7</v>
      </c>
      <c r="R44" s="11">
        <v>0</v>
      </c>
      <c r="S44" s="11">
        <v>1.04E-2</v>
      </c>
      <c r="T44" s="11">
        <v>1.2E-2</v>
      </c>
      <c r="U44" s="11">
        <f>0.5*0.0002</f>
        <v>1E-4</v>
      </c>
      <c r="V44" s="11">
        <f>0.5*0.012</f>
        <v>6.0000000000000001E-3</v>
      </c>
      <c r="W44" s="11">
        <v>5.7000000000000002E-2</v>
      </c>
      <c r="X44" s="11">
        <v>1.1499999999999999</v>
      </c>
      <c r="Y44" s="11">
        <v>6.9999999999999999E-4</v>
      </c>
      <c r="Z44" s="11">
        <v>1.7399999999999999E-2</v>
      </c>
      <c r="AA44" s="11">
        <v>4.2000000000000003E-2</v>
      </c>
      <c r="AB44" s="11">
        <v>1.8E-3</v>
      </c>
      <c r="AC44" s="11">
        <v>1.31</v>
      </c>
      <c r="AD44" s="11">
        <v>8.2000000000000003E-2</v>
      </c>
    </row>
    <row r="45" spans="1:30" s="8" customFormat="1" ht="12" x14ac:dyDescent="0.2">
      <c r="A45" s="13" t="s">
        <v>497</v>
      </c>
      <c r="B45" s="1" t="s">
        <v>577</v>
      </c>
      <c r="C45" s="13" t="s">
        <v>504</v>
      </c>
      <c r="D45" s="1" t="s">
        <v>573</v>
      </c>
      <c r="E45" s="11">
        <v>484000</v>
      </c>
      <c r="F45" s="11"/>
      <c r="G45" s="11">
        <v>0.8</v>
      </c>
      <c r="H45" s="11">
        <f>0.5*0.01</f>
        <v>5.0000000000000001E-3</v>
      </c>
      <c r="I45" s="11">
        <v>9.6</v>
      </c>
      <c r="J45" s="11">
        <v>840</v>
      </c>
      <c r="K45" s="11">
        <v>356</v>
      </c>
      <c r="L45" s="11">
        <v>360</v>
      </c>
      <c r="M45" s="11">
        <v>13</v>
      </c>
      <c r="N45" s="11">
        <v>0.13300000000000001</v>
      </c>
      <c r="O45" s="11">
        <v>0.153</v>
      </c>
      <c r="P45" s="11">
        <v>233</v>
      </c>
      <c r="Q45" s="11">
        <v>9.6999999999999993</v>
      </c>
      <c r="R45" s="11">
        <v>2.3E-2</v>
      </c>
      <c r="S45" s="11">
        <v>0.53</v>
      </c>
      <c r="T45" s="11">
        <v>0.15</v>
      </c>
      <c r="U45" s="11">
        <v>5.0999999999999997E-2</v>
      </c>
      <c r="V45" s="11">
        <v>0.74</v>
      </c>
      <c r="W45" s="11">
        <v>0.4</v>
      </c>
      <c r="X45" s="11">
        <v>4.45</v>
      </c>
      <c r="Y45" s="11">
        <v>0</v>
      </c>
      <c r="Z45" s="11">
        <v>4.3999999999999997E-2</v>
      </c>
      <c r="AA45" s="11">
        <v>3.7999999999999999E-2</v>
      </c>
      <c r="AB45" s="11">
        <v>4.4000000000000003E-3</v>
      </c>
      <c r="AC45" s="11">
        <v>5.0999999999999996</v>
      </c>
      <c r="AD45" s="11">
        <v>1.72</v>
      </c>
    </row>
    <row r="46" spans="1:30" s="8" customFormat="1" ht="12" x14ac:dyDescent="0.2">
      <c r="A46" s="13" t="s">
        <v>498</v>
      </c>
      <c r="B46" s="1" t="s">
        <v>577</v>
      </c>
      <c r="C46" s="13" t="s">
        <v>504</v>
      </c>
      <c r="D46" s="1" t="s">
        <v>573</v>
      </c>
      <c r="E46" s="11">
        <v>514000</v>
      </c>
      <c r="F46" s="11"/>
      <c r="G46" s="11">
        <v>5.2999999999999999E-2</v>
      </c>
      <c r="H46" s="11">
        <v>0.13</v>
      </c>
      <c r="I46" s="11">
        <v>0.61</v>
      </c>
      <c r="J46" s="11">
        <v>1710</v>
      </c>
      <c r="K46" s="11">
        <v>10200</v>
      </c>
      <c r="L46" s="11">
        <v>1400</v>
      </c>
      <c r="M46" s="11">
        <v>160</v>
      </c>
      <c r="N46" s="11">
        <v>8.5999999999999993E-2</v>
      </c>
      <c r="O46" s="11">
        <v>0.191</v>
      </c>
      <c r="P46" s="11">
        <v>680</v>
      </c>
      <c r="Q46" s="11">
        <v>9.6999999999999993</v>
      </c>
      <c r="R46" s="11">
        <v>0</v>
      </c>
      <c r="S46" s="11">
        <v>1.9</v>
      </c>
      <c r="T46" s="11">
        <v>1.31</v>
      </c>
      <c r="U46" s="11">
        <v>2.5000000000000001E-2</v>
      </c>
      <c r="V46" s="11">
        <v>0.49</v>
      </c>
      <c r="W46" s="11">
        <v>0.16200000000000001</v>
      </c>
      <c r="X46" s="11">
        <v>4</v>
      </c>
      <c r="Y46" s="11">
        <v>0</v>
      </c>
      <c r="Z46" s="11">
        <v>0.39</v>
      </c>
      <c r="AA46" s="11">
        <v>7.4999999999999997E-2</v>
      </c>
      <c r="AB46" s="11">
        <v>7.3999999999999996E-2</v>
      </c>
      <c r="AC46" s="11">
        <v>9.9</v>
      </c>
      <c r="AD46" s="11">
        <v>2.0299999999999998</v>
      </c>
    </row>
    <row r="47" spans="1:30" s="8" customFormat="1" ht="12" x14ac:dyDescent="0.2">
      <c r="A47" s="13" t="s">
        <v>499</v>
      </c>
      <c r="B47" s="1" t="s">
        <v>577</v>
      </c>
      <c r="C47" s="13" t="s">
        <v>504</v>
      </c>
      <c r="D47" s="1" t="s">
        <v>573</v>
      </c>
      <c r="E47" s="11">
        <v>545000</v>
      </c>
      <c r="F47" s="11"/>
      <c r="G47" s="11">
        <v>3.4000000000000002E-2</v>
      </c>
      <c r="H47" s="11">
        <v>0.06</v>
      </c>
      <c r="I47" s="11">
        <v>0.17</v>
      </c>
      <c r="J47" s="11">
        <v>700</v>
      </c>
      <c r="K47" s="11">
        <v>117</v>
      </c>
      <c r="L47" s="11">
        <v>39</v>
      </c>
      <c r="M47" s="11">
        <v>0.34</v>
      </c>
      <c r="N47" s="11">
        <f>0.5*0.00499</f>
        <v>2.4949999999999998E-3</v>
      </c>
      <c r="O47" s="11">
        <v>9.4E-2</v>
      </c>
      <c r="P47" s="11">
        <v>166</v>
      </c>
      <c r="Q47" s="11">
        <v>14.3</v>
      </c>
      <c r="R47" s="11">
        <v>2.1000000000000001E-2</v>
      </c>
      <c r="S47" s="11">
        <v>6.6000000000000003E-2</v>
      </c>
      <c r="T47" s="11">
        <v>4.8999999999999998E-3</v>
      </c>
      <c r="U47" s="11">
        <v>5.4999999999999997E-3</v>
      </c>
      <c r="V47" s="11">
        <v>4.1000000000000002E-2</v>
      </c>
      <c r="W47" s="11">
        <v>9.4E-2</v>
      </c>
      <c r="X47" s="11">
        <v>5</v>
      </c>
      <c r="Y47" s="11">
        <v>0</v>
      </c>
      <c r="Z47" s="11">
        <v>9.2999999999999992E-3</v>
      </c>
      <c r="AA47" s="11">
        <v>1.2E-2</v>
      </c>
      <c r="AB47" s="11">
        <f>0.5*0.0003</f>
        <v>1.4999999999999999E-4</v>
      </c>
      <c r="AC47" s="11">
        <v>1.21</v>
      </c>
      <c r="AD47" s="11">
        <v>0.47</v>
      </c>
    </row>
    <row r="48" spans="1:30" s="8" customFormat="1" ht="12" x14ac:dyDescent="0.2">
      <c r="A48" s="13" t="s">
        <v>500</v>
      </c>
      <c r="B48" s="1" t="s">
        <v>577</v>
      </c>
      <c r="C48" s="13" t="s">
        <v>504</v>
      </c>
      <c r="D48" s="1" t="s">
        <v>573</v>
      </c>
      <c r="E48" s="11">
        <v>495000</v>
      </c>
      <c r="F48" s="11"/>
      <c r="G48" s="11">
        <v>3.5000000000000003E-2</v>
      </c>
      <c r="H48" s="11">
        <v>0</v>
      </c>
      <c r="I48" s="11">
        <v>0.69</v>
      </c>
      <c r="J48" s="11">
        <v>6110</v>
      </c>
      <c r="K48" s="11">
        <v>188</v>
      </c>
      <c r="L48" s="11">
        <v>400</v>
      </c>
      <c r="M48" s="11">
        <v>3.4</v>
      </c>
      <c r="N48" s="11">
        <v>8.0000000000000002E-3</v>
      </c>
      <c r="O48" s="11">
        <v>6.9000000000000006E-2</v>
      </c>
      <c r="P48" s="11">
        <v>393</v>
      </c>
      <c r="Q48" s="11">
        <v>6.9</v>
      </c>
      <c r="R48" s="11">
        <v>4.7000000000000002E-3</v>
      </c>
      <c r="S48" s="11">
        <v>2.14</v>
      </c>
      <c r="T48" s="11">
        <v>8.7999999999999995E-2</v>
      </c>
      <c r="U48" s="11">
        <v>0.02</v>
      </c>
      <c r="V48" s="11">
        <v>0.35799999999999998</v>
      </c>
      <c r="W48" s="11">
        <v>4.12</v>
      </c>
      <c r="X48" s="11">
        <v>39.799999999999997</v>
      </c>
      <c r="Y48" s="11">
        <v>0</v>
      </c>
      <c r="Z48" s="11">
        <v>0.59699999999999998</v>
      </c>
      <c r="AA48" s="11">
        <v>9.2999999999999999E-2</v>
      </c>
      <c r="AB48" s="11">
        <v>1.5900000000000001E-2</v>
      </c>
      <c r="AC48" s="11">
        <v>22.1</v>
      </c>
      <c r="AD48" s="11">
        <v>30.8</v>
      </c>
    </row>
    <row r="49" spans="1:30" s="8" customFormat="1" ht="12" x14ac:dyDescent="0.2">
      <c r="A49" s="13" t="s">
        <v>501</v>
      </c>
      <c r="B49" s="1" t="s">
        <v>577</v>
      </c>
      <c r="C49" s="13" t="s">
        <v>504</v>
      </c>
      <c r="D49" s="1" t="s">
        <v>573</v>
      </c>
      <c r="E49" s="11">
        <v>491000</v>
      </c>
      <c r="F49" s="11"/>
      <c r="G49" s="11">
        <v>0.13400000000000001</v>
      </c>
      <c r="H49" s="11">
        <v>0.04</v>
      </c>
      <c r="I49" s="11">
        <v>10</v>
      </c>
      <c r="J49" s="11">
        <v>1120</v>
      </c>
      <c r="K49" s="11">
        <v>1810</v>
      </c>
      <c r="L49" s="11">
        <v>1800</v>
      </c>
      <c r="M49" s="11">
        <v>1.17</v>
      </c>
      <c r="N49" s="11">
        <v>3.1E-2</v>
      </c>
      <c r="O49" s="11">
        <v>0.159</v>
      </c>
      <c r="P49" s="11">
        <v>125</v>
      </c>
      <c r="Q49" s="11">
        <v>6.33</v>
      </c>
      <c r="R49" s="11">
        <v>0.03</v>
      </c>
      <c r="S49" s="11">
        <v>3.01</v>
      </c>
      <c r="T49" s="11">
        <v>6.8000000000000005E-2</v>
      </c>
      <c r="U49" s="11">
        <v>7.0000000000000007E-2</v>
      </c>
      <c r="V49" s="11">
        <v>0.159</v>
      </c>
      <c r="W49" s="11">
        <v>0.13400000000000001</v>
      </c>
      <c r="X49" s="11">
        <v>3.55</v>
      </c>
      <c r="Y49" s="11">
        <v>1.1000000000000001E-3</v>
      </c>
      <c r="Z49" s="11">
        <v>9.0999999999999998E-2</v>
      </c>
      <c r="AA49" s="11">
        <v>0.10299999999999999</v>
      </c>
      <c r="AB49" s="11">
        <v>0.20300000000000001</v>
      </c>
      <c r="AC49" s="11">
        <v>5.39</v>
      </c>
      <c r="AD49" s="11">
        <v>1.02</v>
      </c>
    </row>
    <row r="50" spans="1:30" s="8" customFormat="1" ht="12" x14ac:dyDescent="0.2">
      <c r="A50" s="13" t="s">
        <v>502</v>
      </c>
      <c r="B50" s="1" t="s">
        <v>577</v>
      </c>
      <c r="C50" s="13" t="s">
        <v>504</v>
      </c>
      <c r="D50" s="1" t="s">
        <v>573</v>
      </c>
      <c r="E50" s="11">
        <v>504000</v>
      </c>
      <c r="F50" s="11"/>
      <c r="G50" s="11">
        <v>0.01</v>
      </c>
      <c r="H50" s="11">
        <v>0</v>
      </c>
      <c r="I50" s="11">
        <v>0.93</v>
      </c>
      <c r="J50" s="11">
        <v>1820</v>
      </c>
      <c r="K50" s="11">
        <v>920</v>
      </c>
      <c r="L50" s="11">
        <v>500</v>
      </c>
      <c r="M50" s="11">
        <v>2.6</v>
      </c>
      <c r="N50" s="11">
        <v>1.2999999999999999E-2</v>
      </c>
      <c r="O50" s="11">
        <v>7.1999999999999995E-2</v>
      </c>
      <c r="P50" s="11">
        <v>570</v>
      </c>
      <c r="Q50" s="11">
        <v>8.1999999999999993</v>
      </c>
      <c r="R50" s="11">
        <v>1.9E-2</v>
      </c>
      <c r="S50" s="11">
        <v>0.48</v>
      </c>
      <c r="T50" s="11">
        <v>9.9000000000000005E-2</v>
      </c>
      <c r="U50" s="11">
        <v>0.01</v>
      </c>
      <c r="V50" s="11">
        <v>0.20699999999999999</v>
      </c>
      <c r="W50" s="11">
        <v>7.5999999999999998E-2</v>
      </c>
      <c r="X50" s="11">
        <v>1.84</v>
      </c>
      <c r="Y50" s="11">
        <v>0</v>
      </c>
      <c r="Z50" s="11">
        <v>9.1999999999999998E-2</v>
      </c>
      <c r="AA50" s="11">
        <v>1.0999999999999999E-2</v>
      </c>
      <c r="AB50" s="11">
        <v>1.14E-2</v>
      </c>
      <c r="AC50" s="11">
        <v>11.1</v>
      </c>
      <c r="AD50" s="11">
        <v>0.66400000000000003</v>
      </c>
    </row>
    <row r="51" spans="1:30" s="8" customFormat="1" ht="12" x14ac:dyDescent="0.2">
      <c r="A51" s="13" t="s">
        <v>503</v>
      </c>
      <c r="B51" s="1" t="s">
        <v>577</v>
      </c>
      <c r="C51" s="13" t="s">
        <v>504</v>
      </c>
      <c r="D51" s="1" t="s">
        <v>573</v>
      </c>
      <c r="E51" s="11">
        <v>492000</v>
      </c>
      <c r="F51" s="11"/>
      <c r="G51" s="11">
        <v>0.17699999999999999</v>
      </c>
      <c r="H51" s="11">
        <f>0.5*0.11</f>
        <v>5.5E-2</v>
      </c>
      <c r="I51" s="11">
        <v>1.06</v>
      </c>
      <c r="J51" s="11">
        <v>1840</v>
      </c>
      <c r="K51" s="11">
        <v>238</v>
      </c>
      <c r="L51" s="11">
        <v>21</v>
      </c>
      <c r="M51" s="11">
        <v>0.24</v>
      </c>
      <c r="N51" s="11">
        <v>2.8000000000000001E-2</v>
      </c>
      <c r="O51" s="11">
        <v>8.5000000000000006E-2</v>
      </c>
      <c r="P51" s="11">
        <v>830</v>
      </c>
      <c r="Q51" s="11">
        <v>13.2</v>
      </c>
      <c r="R51" s="11">
        <v>0</v>
      </c>
      <c r="S51" s="11">
        <v>0.34</v>
      </c>
      <c r="T51" s="11">
        <v>7.0000000000000001E-3</v>
      </c>
      <c r="U51" s="11">
        <v>6.0000000000000001E-3</v>
      </c>
      <c r="V51" s="11">
        <v>2.5999999999999999E-2</v>
      </c>
      <c r="W51" s="11">
        <v>0.37</v>
      </c>
      <c r="X51" s="11">
        <v>5.0999999999999996</v>
      </c>
      <c r="Y51" s="11">
        <v>0</v>
      </c>
      <c r="Z51" s="11">
        <v>4.2000000000000003E-2</v>
      </c>
      <c r="AA51" s="11">
        <v>4.2999999999999997E-2</v>
      </c>
      <c r="AB51" s="11">
        <v>1.1000000000000001E-3</v>
      </c>
      <c r="AC51" s="11">
        <v>2.0499999999999998</v>
      </c>
      <c r="AD51" s="11">
        <v>2.8</v>
      </c>
    </row>
    <row r="52" spans="1:30" s="8" customFormat="1" ht="12" x14ac:dyDescent="0.2">
      <c r="A52" s="10" t="s">
        <v>505</v>
      </c>
      <c r="B52" s="1" t="s">
        <v>577</v>
      </c>
      <c r="C52" s="10" t="s">
        <v>514</v>
      </c>
      <c r="D52" s="15" t="s">
        <v>575</v>
      </c>
      <c r="E52" s="11">
        <v>536000</v>
      </c>
      <c r="F52" s="11"/>
      <c r="G52" s="11">
        <v>4.2000000000000003E-2</v>
      </c>
      <c r="H52" s="11">
        <v>0.16500000000000001</v>
      </c>
      <c r="I52" s="11">
        <v>0.42499999999999999</v>
      </c>
      <c r="J52" s="11">
        <v>88</v>
      </c>
      <c r="K52" s="11">
        <v>670</v>
      </c>
      <c r="L52" s="11">
        <v>49</v>
      </c>
      <c r="M52" s="11">
        <v>68</v>
      </c>
      <c r="N52" s="11">
        <v>6.7999999999999996E-3</v>
      </c>
      <c r="O52" s="11">
        <v>2.3E-2</v>
      </c>
      <c r="P52" s="11">
        <v>20700</v>
      </c>
      <c r="Q52" s="11">
        <v>1.21</v>
      </c>
      <c r="R52" s="11">
        <f>0.5*0.015</f>
        <v>7.4999999999999997E-3</v>
      </c>
      <c r="S52" s="11">
        <v>1.25</v>
      </c>
      <c r="T52" s="11">
        <v>0.28999999999999998</v>
      </c>
      <c r="U52" s="11">
        <v>1.54E-2</v>
      </c>
      <c r="V52" s="11">
        <v>0.41</v>
      </c>
      <c r="W52" s="11">
        <v>117</v>
      </c>
      <c r="X52" s="11">
        <v>0.06</v>
      </c>
      <c r="Y52" s="11">
        <v>4.0000000000000001E-3</v>
      </c>
      <c r="Z52" s="11">
        <v>0.53</v>
      </c>
      <c r="AA52" s="11">
        <v>2.4E-2</v>
      </c>
      <c r="AB52" s="11">
        <v>8.5000000000000006E-3</v>
      </c>
      <c r="AC52" s="11">
        <v>580</v>
      </c>
      <c r="AD52" s="11">
        <v>1.97</v>
      </c>
    </row>
    <row r="53" spans="1:30" s="8" customFormat="1" ht="12" x14ac:dyDescent="0.2">
      <c r="A53" s="13" t="s">
        <v>506</v>
      </c>
      <c r="B53" s="1" t="s">
        <v>577</v>
      </c>
      <c r="C53" s="13" t="s">
        <v>514</v>
      </c>
      <c r="D53" s="15" t="s">
        <v>575</v>
      </c>
      <c r="E53" s="11">
        <v>526000</v>
      </c>
      <c r="F53" s="11"/>
      <c r="G53" s="11">
        <v>3.6999999999999998E-2</v>
      </c>
      <c r="H53" s="11">
        <v>0.09</v>
      </c>
      <c r="I53" s="11">
        <v>3.3</v>
      </c>
      <c r="J53" s="11">
        <v>177</v>
      </c>
      <c r="K53" s="11">
        <v>426</v>
      </c>
      <c r="L53" s="11">
        <v>40.4</v>
      </c>
      <c r="M53" s="11">
        <v>250</v>
      </c>
      <c r="N53" s="11">
        <v>6.0000000000000001E-3</v>
      </c>
      <c r="O53" s="11">
        <v>6.0000000000000001E-3</v>
      </c>
      <c r="P53" s="11">
        <v>28000</v>
      </c>
      <c r="Q53" s="11">
        <v>0.79</v>
      </c>
      <c r="R53" s="11">
        <v>7.0000000000000001E-3</v>
      </c>
      <c r="S53" s="11">
        <v>0.54</v>
      </c>
      <c r="T53" s="11">
        <v>0.89</v>
      </c>
      <c r="U53" s="11">
        <v>2.5999999999999999E-2</v>
      </c>
      <c r="V53" s="11">
        <v>0.3</v>
      </c>
      <c r="W53" s="11">
        <v>210</v>
      </c>
      <c r="X53" s="11">
        <v>0.05</v>
      </c>
      <c r="Y53" s="11">
        <v>6.0000000000000001E-3</v>
      </c>
      <c r="Z53" s="11">
        <v>1</v>
      </c>
      <c r="AA53" s="11">
        <v>7.0000000000000007E-2</v>
      </c>
      <c r="AB53" s="11">
        <v>1.4E-3</v>
      </c>
      <c r="AC53" s="11">
        <v>580</v>
      </c>
      <c r="AD53" s="11">
        <v>1</v>
      </c>
    </row>
    <row r="54" spans="1:30" s="8" customFormat="1" ht="12" x14ac:dyDescent="0.2">
      <c r="A54" s="13" t="s">
        <v>507</v>
      </c>
      <c r="B54" s="1" t="s">
        <v>577</v>
      </c>
      <c r="C54" s="13" t="s">
        <v>514</v>
      </c>
      <c r="D54" s="15" t="s">
        <v>575</v>
      </c>
      <c r="E54" s="11">
        <v>517000</v>
      </c>
      <c r="F54" s="11"/>
      <c r="G54" s="11">
        <v>2.9000000000000001E-2</v>
      </c>
      <c r="H54" s="11">
        <f>0.5*0.056</f>
        <v>2.8000000000000001E-2</v>
      </c>
      <c r="I54" s="11">
        <v>4.0999999999999996</v>
      </c>
      <c r="J54" s="11">
        <v>13.8</v>
      </c>
      <c r="K54" s="11">
        <v>301</v>
      </c>
      <c r="L54" s="11">
        <v>29.2</v>
      </c>
      <c r="M54" s="11">
        <v>2.5</v>
      </c>
      <c r="N54" s="11">
        <v>5.5999999999999999E-3</v>
      </c>
      <c r="O54" s="11">
        <v>1.4E-2</v>
      </c>
      <c r="P54" s="11">
        <v>1442</v>
      </c>
      <c r="Q54" s="11">
        <v>0.34</v>
      </c>
      <c r="R54" s="11">
        <v>2.5999999999999999E-2</v>
      </c>
      <c r="S54" s="11">
        <v>2.9000000000000001E-2</v>
      </c>
      <c r="T54" s="11">
        <f>0.5*0.003</f>
        <v>1.5E-3</v>
      </c>
      <c r="U54" s="11">
        <v>2.5999999999999999E-3</v>
      </c>
      <c r="V54" s="11">
        <v>0.62</v>
      </c>
      <c r="W54" s="11">
        <v>0.123</v>
      </c>
      <c r="X54" s="11">
        <v>6.5000000000000002E-2</v>
      </c>
      <c r="Y54" s="11">
        <v>4.3E-3</v>
      </c>
      <c r="Z54" s="11">
        <v>2E-3</v>
      </c>
      <c r="AA54" s="11">
        <v>0.09</v>
      </c>
      <c r="AB54" s="11">
        <v>1.17E-3</v>
      </c>
      <c r="AC54" s="11">
        <v>2.38</v>
      </c>
      <c r="AD54" s="11">
        <v>4.2999999999999997E-2</v>
      </c>
    </row>
    <row r="55" spans="1:30" s="8" customFormat="1" ht="12" x14ac:dyDescent="0.2">
      <c r="A55" s="13" t="s">
        <v>508</v>
      </c>
      <c r="B55" s="1" t="s">
        <v>577</v>
      </c>
      <c r="C55" s="13" t="s">
        <v>514</v>
      </c>
      <c r="D55" s="15" t="s">
        <v>575</v>
      </c>
      <c r="E55" s="11">
        <v>501000</v>
      </c>
      <c r="F55" s="11"/>
      <c r="G55" s="11">
        <v>9.4E-2</v>
      </c>
      <c r="H55" s="11">
        <v>0.36</v>
      </c>
      <c r="I55" s="11">
        <v>4.0999999999999996</v>
      </c>
      <c r="J55" s="11">
        <v>58</v>
      </c>
      <c r="K55" s="11">
        <v>364</v>
      </c>
      <c r="L55" s="11">
        <v>184</v>
      </c>
      <c r="M55" s="11">
        <v>4000</v>
      </c>
      <c r="N55" s="11">
        <v>1.34E-2</v>
      </c>
      <c r="O55" s="11">
        <v>7.0000000000000001E-3</v>
      </c>
      <c r="P55" s="11">
        <v>1860</v>
      </c>
      <c r="Q55" s="11">
        <v>1.34</v>
      </c>
      <c r="R55" s="11">
        <f>0.5*0.004</f>
        <v>2E-3</v>
      </c>
      <c r="S55" s="11">
        <v>1.3</v>
      </c>
      <c r="T55" s="11">
        <v>12</v>
      </c>
      <c r="U55" s="11">
        <v>0.21</v>
      </c>
      <c r="V55" s="11">
        <v>0.187</v>
      </c>
      <c r="W55" s="11">
        <v>0.31</v>
      </c>
      <c r="X55" s="11">
        <v>1.4999999999999999E-2</v>
      </c>
      <c r="Y55" s="11">
        <v>0</v>
      </c>
      <c r="Z55" s="11">
        <v>7.7999999999999996E-3</v>
      </c>
      <c r="AA55" s="11">
        <v>0.09</v>
      </c>
      <c r="AB55" s="11">
        <f>0.5*0.000002</f>
        <v>9.9999999999999995E-7</v>
      </c>
      <c r="AC55" s="11">
        <v>5.6</v>
      </c>
      <c r="AD55" s="11">
        <v>0.15</v>
      </c>
    </row>
    <row r="56" spans="1:30" s="8" customFormat="1" ht="12" x14ac:dyDescent="0.2">
      <c r="A56" s="13" t="s">
        <v>509</v>
      </c>
      <c r="B56" s="1" t="s">
        <v>577</v>
      </c>
      <c r="C56" s="13" t="s">
        <v>514</v>
      </c>
      <c r="D56" s="15" t="s">
        <v>575</v>
      </c>
      <c r="E56" s="11">
        <v>528000</v>
      </c>
      <c r="F56" s="11"/>
      <c r="G56" s="11">
        <v>3.0800000000000001E-2</v>
      </c>
      <c r="H56" s="11">
        <f>0.5*0.115</f>
        <v>5.7500000000000002E-2</v>
      </c>
      <c r="I56" s="11">
        <v>2.7</v>
      </c>
      <c r="J56" s="11">
        <v>77</v>
      </c>
      <c r="K56" s="11">
        <v>508</v>
      </c>
      <c r="L56" s="11">
        <v>37</v>
      </c>
      <c r="M56" s="11">
        <v>0.62</v>
      </c>
      <c r="N56" s="11">
        <v>6.4999999999999997E-3</v>
      </c>
      <c r="O56" s="11">
        <v>4.0000000000000001E-3</v>
      </c>
      <c r="P56" s="11">
        <v>1860</v>
      </c>
      <c r="Q56" s="11">
        <v>0.04</v>
      </c>
      <c r="R56" s="11">
        <f>0.5*0.023</f>
        <v>1.15E-2</v>
      </c>
      <c r="S56" s="11">
        <v>0.21</v>
      </c>
      <c r="T56" s="11">
        <v>1.6E-2</v>
      </c>
      <c r="U56" s="11">
        <v>1.1000000000000001E-3</v>
      </c>
      <c r="V56" s="11">
        <v>3.6999999999999998E-2</v>
      </c>
      <c r="W56" s="11">
        <v>5.7000000000000002E-2</v>
      </c>
      <c r="X56" s="11">
        <v>6.5000000000000002E-2</v>
      </c>
      <c r="Y56" s="11">
        <v>0</v>
      </c>
      <c r="Z56" s="11">
        <v>2.7000000000000001E-3</v>
      </c>
      <c r="AA56" s="11">
        <v>5.6000000000000001E-2</v>
      </c>
      <c r="AB56" s="11">
        <v>2.0000000000000002E-5</v>
      </c>
      <c r="AC56" s="11">
        <v>330</v>
      </c>
      <c r="AD56" s="11">
        <v>0.38</v>
      </c>
    </row>
    <row r="57" spans="1:30" s="8" customFormat="1" ht="12" x14ac:dyDescent="0.2">
      <c r="A57" s="13" t="s">
        <v>510</v>
      </c>
      <c r="B57" s="1" t="s">
        <v>577</v>
      </c>
      <c r="C57" s="13" t="s">
        <v>514</v>
      </c>
      <c r="D57" s="15" t="s">
        <v>575</v>
      </c>
      <c r="E57" s="11">
        <v>530000</v>
      </c>
      <c r="F57" s="11"/>
      <c r="G57" s="11">
        <v>5.1999999999999998E-2</v>
      </c>
      <c r="H57" s="11">
        <f>0.5*0.02</f>
        <v>0.01</v>
      </c>
      <c r="I57" s="11">
        <v>0.51</v>
      </c>
      <c r="J57" s="11">
        <v>39.299999999999997</v>
      </c>
      <c r="K57" s="11">
        <v>383</v>
      </c>
      <c r="L57" s="11">
        <v>320</v>
      </c>
      <c r="M57" s="11">
        <v>9.1</v>
      </c>
      <c r="N57" s="11">
        <v>9.1000000000000004E-3</v>
      </c>
      <c r="O57" s="11">
        <v>2.8000000000000001E-2</v>
      </c>
      <c r="P57" s="11">
        <v>1460</v>
      </c>
      <c r="Q57" s="11">
        <v>0.24</v>
      </c>
      <c r="R57" s="11">
        <v>3.3000000000000002E-2</v>
      </c>
      <c r="S57" s="11">
        <v>0.8</v>
      </c>
      <c r="T57" s="11">
        <v>0.10100000000000001</v>
      </c>
      <c r="U57" s="11">
        <v>1.0699999999999999E-2</v>
      </c>
      <c r="V57" s="11">
        <v>6.8000000000000005E-2</v>
      </c>
      <c r="W57" s="11">
        <v>0.35</v>
      </c>
      <c r="X57" s="11">
        <v>7.1999999999999995E-2</v>
      </c>
      <c r="Y57" s="11">
        <v>8.0000000000000004E-4</v>
      </c>
      <c r="Z57" s="11">
        <v>9.1999999999999998E-3</v>
      </c>
      <c r="AA57" s="11">
        <v>2E-3</v>
      </c>
      <c r="AB57" s="11">
        <v>2.9999999999999997E-4</v>
      </c>
      <c r="AC57" s="11">
        <v>1600</v>
      </c>
      <c r="AD57" s="11">
        <v>1.35</v>
      </c>
    </row>
    <row r="58" spans="1:30" s="8" customFormat="1" ht="12" x14ac:dyDescent="0.2">
      <c r="A58" s="13" t="s">
        <v>511</v>
      </c>
      <c r="B58" s="1" t="s">
        <v>577</v>
      </c>
      <c r="C58" s="13" t="s">
        <v>514</v>
      </c>
      <c r="D58" s="15" t="s">
        <v>575</v>
      </c>
      <c r="E58" s="11">
        <v>517000</v>
      </c>
      <c r="F58" s="11"/>
      <c r="G58" s="11">
        <v>0.05</v>
      </c>
      <c r="H58" s="11">
        <v>0.11</v>
      </c>
      <c r="I58" s="11">
        <v>0.57999999999999996</v>
      </c>
      <c r="J58" s="11">
        <v>160</v>
      </c>
      <c r="K58" s="11">
        <v>667</v>
      </c>
      <c r="L58" s="11">
        <v>26</v>
      </c>
      <c r="M58" s="11">
        <v>1.45</v>
      </c>
      <c r="N58" s="11">
        <v>7.7999999999999996E-3</v>
      </c>
      <c r="O58" s="11">
        <v>1.7000000000000001E-2</v>
      </c>
      <c r="P58" s="11">
        <v>2890</v>
      </c>
      <c r="Q58" s="11">
        <v>0.35</v>
      </c>
      <c r="R58" s="11">
        <v>1.2E-2</v>
      </c>
      <c r="S58" s="11">
        <v>5.5E-2</v>
      </c>
      <c r="T58" s="11">
        <v>3.3000000000000002E-2</v>
      </c>
      <c r="U58" s="11">
        <v>3.3999999999999998E-3</v>
      </c>
      <c r="V58" s="11">
        <v>0.2</v>
      </c>
      <c r="W58" s="11">
        <v>0.13400000000000001</v>
      </c>
      <c r="X58" s="11">
        <v>0.02</v>
      </c>
      <c r="Y58" s="11">
        <v>6.9999999999999999E-4</v>
      </c>
      <c r="Z58" s="11">
        <v>1.7899999999999999E-2</v>
      </c>
      <c r="AA58" s="11">
        <v>2.1999999999999999E-2</v>
      </c>
      <c r="AB58" s="11">
        <v>1.0200000000000001E-3</v>
      </c>
      <c r="AC58" s="11">
        <v>1.52</v>
      </c>
      <c r="AD58" s="11">
        <v>4.2000000000000003E-2</v>
      </c>
    </row>
    <row r="59" spans="1:30" s="8" customFormat="1" ht="12" x14ac:dyDescent="0.2">
      <c r="A59" s="13" t="s">
        <v>512</v>
      </c>
      <c r="B59" s="1" t="s">
        <v>577</v>
      </c>
      <c r="C59" s="13" t="s">
        <v>514</v>
      </c>
      <c r="D59" s="15" t="s">
        <v>575</v>
      </c>
      <c r="E59" s="11">
        <v>528000</v>
      </c>
      <c r="F59" s="11"/>
      <c r="G59" s="11">
        <v>5.1999999999999998E-2</v>
      </c>
      <c r="H59" s="11">
        <v>0.04</v>
      </c>
      <c r="I59" s="11">
        <v>1.42</v>
      </c>
      <c r="J59" s="11">
        <v>80</v>
      </c>
      <c r="K59" s="11">
        <v>521</v>
      </c>
      <c r="L59" s="11">
        <v>30.5</v>
      </c>
      <c r="M59" s="11">
        <v>3600</v>
      </c>
      <c r="N59" s="11">
        <v>1.9E-3</v>
      </c>
      <c r="O59" s="11">
        <v>2.9000000000000001E-2</v>
      </c>
      <c r="P59" s="11">
        <v>2060</v>
      </c>
      <c r="Q59" s="11">
        <v>0.88</v>
      </c>
      <c r="R59" s="11">
        <v>1E-3</v>
      </c>
      <c r="S59" s="11">
        <v>1.04</v>
      </c>
      <c r="T59" s="11">
        <v>12.3</v>
      </c>
      <c r="U59" s="11">
        <v>0.28000000000000003</v>
      </c>
      <c r="V59" s="11">
        <v>6.2E-2</v>
      </c>
      <c r="W59" s="11">
        <v>0.59</v>
      </c>
      <c r="X59" s="11">
        <v>4.4999999999999998E-2</v>
      </c>
      <c r="Y59" s="11">
        <v>6.9999999999999999E-4</v>
      </c>
      <c r="Z59" s="11">
        <v>0.03</v>
      </c>
      <c r="AA59" s="11">
        <v>0.12</v>
      </c>
      <c r="AB59" s="11">
        <v>1.6000000000000001E-3</v>
      </c>
      <c r="AC59" s="11">
        <v>1500</v>
      </c>
      <c r="AD59" s="11">
        <v>1.6</v>
      </c>
    </row>
    <row r="60" spans="1:30" s="8" customFormat="1" ht="12" x14ac:dyDescent="0.2">
      <c r="A60" s="13" t="s">
        <v>513</v>
      </c>
      <c r="B60" s="1" t="s">
        <v>577</v>
      </c>
      <c r="C60" s="13" t="s">
        <v>514</v>
      </c>
      <c r="D60" s="15" t="s">
        <v>575</v>
      </c>
      <c r="E60" s="11">
        <v>365000</v>
      </c>
      <c r="F60" s="11"/>
      <c r="G60" s="11">
        <f>0.5*0.06</f>
        <v>0.03</v>
      </c>
      <c r="H60" s="11">
        <f>0.5*1.56</f>
        <v>0.78</v>
      </c>
      <c r="I60" s="11">
        <v>3.2</v>
      </c>
      <c r="J60" s="11">
        <v>84</v>
      </c>
      <c r="K60" s="11">
        <v>22</v>
      </c>
      <c r="L60" s="11">
        <v>28.6</v>
      </c>
      <c r="M60" s="11">
        <v>29</v>
      </c>
      <c r="N60" s="11">
        <v>1.6</v>
      </c>
      <c r="O60" s="11">
        <v>0.04</v>
      </c>
      <c r="P60" s="11">
        <v>866000</v>
      </c>
      <c r="Q60" s="11">
        <f>0.5*1.1</f>
        <v>0.55000000000000004</v>
      </c>
      <c r="R60" s="11">
        <v>0.17</v>
      </c>
      <c r="S60" s="11">
        <v>3.9</v>
      </c>
      <c r="T60" s="11">
        <v>0.7</v>
      </c>
      <c r="U60" s="11">
        <v>0.185</v>
      </c>
      <c r="V60" s="11">
        <v>0.54</v>
      </c>
      <c r="W60" s="11">
        <v>7200</v>
      </c>
      <c r="X60" s="11">
        <f>0.5*0.17</f>
        <v>8.5000000000000006E-2</v>
      </c>
      <c r="Y60" s="11">
        <v>3.3E-3</v>
      </c>
      <c r="Z60" s="11">
        <v>61</v>
      </c>
      <c r="AA60" s="11">
        <v>0.55000000000000004</v>
      </c>
      <c r="AB60" s="11">
        <v>3.3000000000000002E-2</v>
      </c>
      <c r="AC60" s="11">
        <v>2580</v>
      </c>
      <c r="AD60" s="11">
        <v>82</v>
      </c>
    </row>
    <row r="61" spans="1:30" s="8" customFormat="1" ht="12" x14ac:dyDescent="0.2">
      <c r="A61" s="10" t="s">
        <v>515</v>
      </c>
      <c r="B61" s="1" t="s">
        <v>577</v>
      </c>
      <c r="C61" s="10" t="s">
        <v>523</v>
      </c>
      <c r="D61" s="1" t="s">
        <v>572</v>
      </c>
      <c r="E61" s="11">
        <v>515000</v>
      </c>
      <c r="F61" s="11"/>
      <c r="G61" s="11">
        <v>5.1999999999999998E-2</v>
      </c>
      <c r="H61" s="11">
        <f>0.5*0.07</f>
        <v>3.5000000000000003E-2</v>
      </c>
      <c r="I61" s="11">
        <v>0.38</v>
      </c>
      <c r="J61" s="11">
        <v>540</v>
      </c>
      <c r="K61" s="11">
        <v>128</v>
      </c>
      <c r="L61" s="11">
        <v>50</v>
      </c>
      <c r="M61" s="11">
        <v>0.43</v>
      </c>
      <c r="N61" s="11">
        <v>5.4999999999999997E-3</v>
      </c>
      <c r="O61" s="11">
        <v>0.16900000000000001</v>
      </c>
      <c r="P61" s="11">
        <f>0.5*13.8</f>
        <v>6.9</v>
      </c>
      <c r="Q61" s="11">
        <v>32.200000000000003</v>
      </c>
      <c r="R61" s="11">
        <v>1.0999999999999999E-2</v>
      </c>
      <c r="S61" s="11">
        <v>1.0699999999999999E-2</v>
      </c>
      <c r="T61" s="11">
        <f>0.5*0.005</f>
        <v>2.5000000000000001E-3</v>
      </c>
      <c r="U61" s="11">
        <v>2.0000000000000001E-4</v>
      </c>
      <c r="V61" s="11">
        <v>2.5000000000000001E-2</v>
      </c>
      <c r="W61" s="11">
        <v>5.0000000000000001E-4</v>
      </c>
      <c r="X61" s="11">
        <v>0.12</v>
      </c>
      <c r="Y61" s="11">
        <v>6.9999999999999999E-4</v>
      </c>
      <c r="Z61" s="11">
        <v>1.4E-3</v>
      </c>
      <c r="AA61" s="11">
        <v>4.9000000000000002E-2</v>
      </c>
      <c r="AB61" s="11">
        <v>1.7000000000000001E-4</v>
      </c>
      <c r="AC61" s="11">
        <v>0.62</v>
      </c>
      <c r="AD61" s="11">
        <v>7.1999999999999998E-3</v>
      </c>
    </row>
    <row r="62" spans="1:30" s="8" customFormat="1" ht="12" x14ac:dyDescent="0.2">
      <c r="A62" s="13" t="s">
        <v>516</v>
      </c>
      <c r="B62" s="1" t="s">
        <v>577</v>
      </c>
      <c r="C62" s="13" t="s">
        <v>523</v>
      </c>
      <c r="D62" s="1" t="s">
        <v>572</v>
      </c>
      <c r="E62" s="11">
        <v>500000</v>
      </c>
      <c r="F62" s="11"/>
      <c r="G62" s="11">
        <v>3.3000000000000002E-2</v>
      </c>
      <c r="H62" s="11">
        <v>0.04</v>
      </c>
      <c r="I62" s="11">
        <v>0.28999999999999998</v>
      </c>
      <c r="J62" s="11">
        <v>550</v>
      </c>
      <c r="K62" s="11">
        <v>71.5</v>
      </c>
      <c r="L62" s="11">
        <v>81</v>
      </c>
      <c r="M62" s="11">
        <v>0.17399999999999999</v>
      </c>
      <c r="N62" s="11">
        <v>7.1999999999999998E-3</v>
      </c>
      <c r="O62" s="11">
        <v>0.375</v>
      </c>
      <c r="P62" s="11">
        <f>0.5*0.7</f>
        <v>0.35</v>
      </c>
      <c r="Q62" s="11">
        <v>62.8</v>
      </c>
      <c r="R62" s="11">
        <v>1.4999999999999999E-2</v>
      </c>
      <c r="S62" s="11">
        <v>0.05</v>
      </c>
      <c r="T62" s="11">
        <f>0.5*0.015</f>
        <v>7.4999999999999997E-3</v>
      </c>
      <c r="U62" s="11">
        <v>6.9999999999999999E-4</v>
      </c>
      <c r="V62" s="11">
        <v>1.7999999999999999E-2</v>
      </c>
      <c r="W62" s="11">
        <v>4.7000000000000002E-3</v>
      </c>
      <c r="X62" s="11">
        <v>0.56000000000000005</v>
      </c>
      <c r="Y62" s="11">
        <v>2.2000000000000001E-3</v>
      </c>
      <c r="Z62" s="11">
        <v>2.5000000000000001E-2</v>
      </c>
      <c r="AA62" s="11">
        <v>7.3999999999999996E-2</v>
      </c>
      <c r="AB62" s="11">
        <v>6.4000000000000005E-4</v>
      </c>
      <c r="AC62" s="11">
        <v>0.62</v>
      </c>
      <c r="AD62" s="11">
        <v>4.8000000000000001E-2</v>
      </c>
    </row>
    <row r="63" spans="1:30" s="8" customFormat="1" ht="12" x14ac:dyDescent="0.2">
      <c r="A63" s="13" t="s">
        <v>517</v>
      </c>
      <c r="B63" s="1" t="s">
        <v>577</v>
      </c>
      <c r="C63" s="13" t="s">
        <v>523</v>
      </c>
      <c r="D63" s="1" t="s">
        <v>572</v>
      </c>
      <c r="E63" s="11">
        <v>501000</v>
      </c>
      <c r="F63" s="11"/>
      <c r="G63" s="11">
        <v>0.2</v>
      </c>
      <c r="H63" s="11">
        <f>0.5*0.04</f>
        <v>0.02</v>
      </c>
      <c r="I63" s="11">
        <v>1.34</v>
      </c>
      <c r="J63" s="11">
        <v>30</v>
      </c>
      <c r="K63" s="11">
        <v>182</v>
      </c>
      <c r="L63" s="11">
        <v>380</v>
      </c>
      <c r="M63" s="11">
        <v>0.52</v>
      </c>
      <c r="N63" s="11">
        <v>2.1999999999999999E-2</v>
      </c>
      <c r="O63" s="11">
        <v>0.13100000000000001</v>
      </c>
      <c r="P63" s="11">
        <f>0.5*1.3</f>
        <v>0.65</v>
      </c>
      <c r="Q63" s="11">
        <v>17.7</v>
      </c>
      <c r="R63" s="11">
        <v>0.15</v>
      </c>
      <c r="S63" s="11">
        <v>0.27</v>
      </c>
      <c r="T63" s="11">
        <f>0.5*0.005</f>
        <v>2.5000000000000001E-3</v>
      </c>
      <c r="U63" s="11">
        <f>0.5*0.0001</f>
        <v>5.0000000000000002E-5</v>
      </c>
      <c r="V63" s="11">
        <v>0.27</v>
      </c>
      <c r="W63" s="11">
        <v>1.15E-2</v>
      </c>
      <c r="X63" s="11">
        <v>1.47</v>
      </c>
      <c r="Y63" s="11">
        <v>1.1999999999999999E-3</v>
      </c>
      <c r="Z63" s="11">
        <v>1.7999999999999999E-2</v>
      </c>
      <c r="AA63" s="11">
        <v>8.5999999999999993E-2</v>
      </c>
      <c r="AB63" s="11">
        <v>1.4E-3</v>
      </c>
      <c r="AC63" s="11">
        <v>1.65</v>
      </c>
      <c r="AD63" s="11">
        <v>8.5999999999999993E-2</v>
      </c>
    </row>
    <row r="64" spans="1:30" s="8" customFormat="1" ht="12" x14ac:dyDescent="0.2">
      <c r="A64" s="13" t="s">
        <v>518</v>
      </c>
      <c r="B64" s="1" t="s">
        <v>577</v>
      </c>
      <c r="C64" s="13" t="s">
        <v>523</v>
      </c>
      <c r="D64" s="1" t="s">
        <v>572</v>
      </c>
      <c r="E64" s="11">
        <v>512000</v>
      </c>
      <c r="F64" s="11"/>
      <c r="G64" s="11">
        <v>8.1000000000000003E-2</v>
      </c>
      <c r="H64" s="11">
        <f>0.5*0.046</f>
        <v>2.3E-2</v>
      </c>
      <c r="I64" s="11">
        <v>0.44</v>
      </c>
      <c r="J64" s="11">
        <v>52</v>
      </c>
      <c r="K64" s="11">
        <v>88.8</v>
      </c>
      <c r="L64" s="11">
        <v>390</v>
      </c>
      <c r="M64" s="11">
        <v>1.6</v>
      </c>
      <c r="N64" s="11">
        <v>1.7000000000000001E-2</v>
      </c>
      <c r="O64" s="11">
        <v>0.11600000000000001</v>
      </c>
      <c r="P64" s="11">
        <f>0.5*1.27</f>
        <v>0.63500000000000001</v>
      </c>
      <c r="Q64" s="11">
        <v>16</v>
      </c>
      <c r="R64" s="11">
        <v>0.63</v>
      </c>
      <c r="S64" s="11">
        <v>0.13</v>
      </c>
      <c r="T64" s="11">
        <v>2E-3</v>
      </c>
      <c r="U64" s="11">
        <v>3.3E-3</v>
      </c>
      <c r="V64" s="11">
        <v>0.34</v>
      </c>
      <c r="W64" s="11">
        <v>7.7999999999999996E-3</v>
      </c>
      <c r="X64" s="11">
        <v>0.3</v>
      </c>
      <c r="Y64" s="11">
        <v>2.9999999999999997E-4</v>
      </c>
      <c r="Z64" s="11">
        <v>2.5000000000000001E-2</v>
      </c>
      <c r="AA64" s="11">
        <v>1.2E-2</v>
      </c>
      <c r="AB64" s="11">
        <v>5.1000000000000004E-4</v>
      </c>
      <c r="AC64" s="11">
        <v>1.32</v>
      </c>
      <c r="AD64" s="11">
        <v>7.4999999999999997E-2</v>
      </c>
    </row>
    <row r="65" spans="1:30" s="8" customFormat="1" ht="12" x14ac:dyDescent="0.2">
      <c r="A65" s="13" t="s">
        <v>519</v>
      </c>
      <c r="B65" s="1" t="s">
        <v>577</v>
      </c>
      <c r="C65" s="13" t="s">
        <v>523</v>
      </c>
      <c r="D65" s="1" t="s">
        <v>572</v>
      </c>
      <c r="E65" s="11">
        <v>494000</v>
      </c>
      <c r="F65" s="11"/>
      <c r="G65" s="11">
        <v>0.23</v>
      </c>
      <c r="H65" s="11">
        <f>0.5*0.1</f>
        <v>0.05</v>
      </c>
      <c r="I65" s="11">
        <v>0.59</v>
      </c>
      <c r="J65" s="11">
        <v>240</v>
      </c>
      <c r="K65" s="11">
        <v>169</v>
      </c>
      <c r="L65" s="11">
        <v>59</v>
      </c>
      <c r="M65" s="11">
        <v>0.246</v>
      </c>
      <c r="N65" s="11">
        <v>8.9999999999999993E-3</v>
      </c>
      <c r="O65" s="11">
        <v>0.14299999999999999</v>
      </c>
      <c r="P65" s="11">
        <v>1.7</v>
      </c>
      <c r="Q65" s="11">
        <v>22.6</v>
      </c>
      <c r="R65" s="11">
        <v>7.0000000000000001E-3</v>
      </c>
      <c r="S65" s="11">
        <v>1.37E-2</v>
      </c>
      <c r="T65" s="11">
        <v>3.5000000000000001E-3</v>
      </c>
      <c r="U65" s="11">
        <v>2.8E-3</v>
      </c>
      <c r="V65" s="11">
        <v>4.4999999999999998E-2</v>
      </c>
      <c r="W65" s="11">
        <v>1.4800000000000001E-2</v>
      </c>
      <c r="X65" s="11">
        <v>0.19</v>
      </c>
      <c r="Y65" s="11">
        <v>1.5E-3</v>
      </c>
      <c r="Z65" s="11">
        <v>7.0000000000000001E-3</v>
      </c>
      <c r="AA65" s="11">
        <f>0.5*0.005</f>
        <v>2.5000000000000001E-3</v>
      </c>
      <c r="AB65" s="11">
        <v>2.0000000000000001E-4</v>
      </c>
      <c r="AC65" s="11">
        <v>1.8</v>
      </c>
      <c r="AD65" s="11">
        <v>1.14E-2</v>
      </c>
    </row>
    <row r="66" spans="1:30" s="8" customFormat="1" ht="12" x14ac:dyDescent="0.2">
      <c r="A66" s="13" t="s">
        <v>520</v>
      </c>
      <c r="B66" s="1" t="s">
        <v>577</v>
      </c>
      <c r="C66" s="13" t="s">
        <v>523</v>
      </c>
      <c r="D66" s="1" t="s">
        <v>572</v>
      </c>
      <c r="E66" s="11">
        <v>510000</v>
      </c>
      <c r="F66" s="11"/>
      <c r="G66" s="11">
        <v>0.19</v>
      </c>
      <c r="H66" s="11">
        <f>0.5*0.16</f>
        <v>0.08</v>
      </c>
      <c r="I66" s="11">
        <v>0.71</v>
      </c>
      <c r="J66" s="11">
        <v>1800</v>
      </c>
      <c r="K66" s="11">
        <v>67.400000000000006</v>
      </c>
      <c r="L66" s="11">
        <v>100</v>
      </c>
      <c r="M66" s="11">
        <v>0.59</v>
      </c>
      <c r="N66" s="11">
        <v>2.1000000000000001E-2</v>
      </c>
      <c r="O66" s="11">
        <v>7.0000000000000007E-2</v>
      </c>
      <c r="P66" s="11">
        <v>4.8</v>
      </c>
      <c r="Q66" s="11">
        <v>9.9</v>
      </c>
      <c r="R66" s="11">
        <v>1.2E-2</v>
      </c>
      <c r="S66" s="11">
        <v>0.33700000000000002</v>
      </c>
      <c r="T66" s="11">
        <f>0.5*0.0182</f>
        <v>9.1000000000000004E-3</v>
      </c>
      <c r="U66" s="11">
        <v>3.5999999999999999E-3</v>
      </c>
      <c r="V66" s="11">
        <v>8.8999999999999996E-2</v>
      </c>
      <c r="W66" s="11">
        <v>3.0000000000000001E-3</v>
      </c>
      <c r="X66" s="11">
        <v>3.69</v>
      </c>
      <c r="Y66" s="11">
        <v>4.4000000000000002E-4</v>
      </c>
      <c r="Z66" s="11">
        <v>0.46</v>
      </c>
      <c r="AA66" s="11">
        <v>2.8000000000000001E-2</v>
      </c>
      <c r="AB66" s="11">
        <v>1.8E-3</v>
      </c>
      <c r="AC66" s="11">
        <v>1.0900000000000001</v>
      </c>
      <c r="AD66" s="11">
        <v>0.219</v>
      </c>
    </row>
    <row r="67" spans="1:30" s="8" customFormat="1" ht="12" x14ac:dyDescent="0.2">
      <c r="A67" s="13" t="s">
        <v>521</v>
      </c>
      <c r="B67" s="1" t="s">
        <v>577</v>
      </c>
      <c r="C67" s="13" t="s">
        <v>523</v>
      </c>
      <c r="D67" s="1" t="s">
        <v>572</v>
      </c>
      <c r="E67" s="11">
        <v>525000</v>
      </c>
      <c r="F67" s="11"/>
      <c r="G67" s="11">
        <v>0.32</v>
      </c>
      <c r="H67" s="11">
        <v>0.05</v>
      </c>
      <c r="I67" s="11">
        <v>0.51</v>
      </c>
      <c r="J67" s="11">
        <v>760</v>
      </c>
      <c r="K67" s="11">
        <v>240</v>
      </c>
      <c r="L67" s="11">
        <v>190</v>
      </c>
      <c r="M67" s="11">
        <v>0.55000000000000004</v>
      </c>
      <c r="N67" s="11">
        <v>2.4E-2</v>
      </c>
      <c r="O67" s="11">
        <v>0.19</v>
      </c>
      <c r="P67" s="11">
        <v>17</v>
      </c>
      <c r="Q67" s="11">
        <v>24.8</v>
      </c>
      <c r="R67" s="11">
        <v>4.8000000000000001E-2</v>
      </c>
      <c r="S67" s="11">
        <v>0.8</v>
      </c>
      <c r="T67" s="11">
        <v>1.2E-2</v>
      </c>
      <c r="U67" s="11">
        <v>1.5E-3</v>
      </c>
      <c r="V67" s="11">
        <v>0.4</v>
      </c>
      <c r="W67" s="11">
        <v>1.06E-2</v>
      </c>
      <c r="X67" s="11">
        <v>1.1000000000000001</v>
      </c>
      <c r="Y67" s="11">
        <v>0</v>
      </c>
      <c r="Z67" s="11">
        <v>2.1999999999999999E-2</v>
      </c>
      <c r="AA67" s="11">
        <v>0.123</v>
      </c>
      <c r="AB67" s="11">
        <v>2.9999999999999997E-4</v>
      </c>
      <c r="AC67" s="11">
        <v>1.26</v>
      </c>
      <c r="AD67" s="11">
        <v>3.3000000000000002E-2</v>
      </c>
    </row>
    <row r="68" spans="1:30" s="8" customFormat="1" ht="12" x14ac:dyDescent="0.2">
      <c r="A68" s="13" t="s">
        <v>522</v>
      </c>
      <c r="B68" s="1" t="s">
        <v>577</v>
      </c>
      <c r="C68" s="13" t="s">
        <v>523</v>
      </c>
      <c r="D68" s="1" t="s">
        <v>572</v>
      </c>
      <c r="E68" s="11">
        <v>529000</v>
      </c>
      <c r="F68" s="11"/>
      <c r="G68" s="11">
        <v>6.7000000000000004E-2</v>
      </c>
      <c r="H68" s="11">
        <v>0.13</v>
      </c>
      <c r="I68" s="11">
        <v>0.19</v>
      </c>
      <c r="J68" s="11">
        <v>1580</v>
      </c>
      <c r="K68" s="11">
        <v>100</v>
      </c>
      <c r="L68" s="11">
        <v>75</v>
      </c>
      <c r="M68" s="11">
        <v>0.49</v>
      </c>
      <c r="N68" s="11">
        <v>4.3E-3</v>
      </c>
      <c r="O68" s="11">
        <v>0.159</v>
      </c>
      <c r="P68" s="11">
        <v>3.6</v>
      </c>
      <c r="Q68" s="11">
        <v>27.2</v>
      </c>
      <c r="R68" s="11">
        <v>7.0000000000000001E-3</v>
      </c>
      <c r="S68" s="11">
        <v>4.7E-2</v>
      </c>
      <c r="T68" s="11">
        <v>8.9999999999999993E-3</v>
      </c>
      <c r="U68" s="11">
        <v>1.6000000000000001E-3</v>
      </c>
      <c r="V68" s="11">
        <v>4.4999999999999998E-2</v>
      </c>
      <c r="W68" s="11">
        <v>0.01</v>
      </c>
      <c r="X68" s="11">
        <v>0.72</v>
      </c>
      <c r="Y68" s="11">
        <v>0</v>
      </c>
      <c r="Z68" s="11">
        <v>4.3999999999999997E-2</v>
      </c>
      <c r="AA68" s="11">
        <v>3.6999999999999998E-2</v>
      </c>
      <c r="AB68" s="11">
        <v>5.9999999999999995E-4</v>
      </c>
      <c r="AC68" s="11">
        <v>1.64</v>
      </c>
      <c r="AD68" s="11">
        <v>7.4999999999999997E-2</v>
      </c>
    </row>
    <row r="71" spans="1:30" x14ac:dyDescent="0.25">
      <c r="A71" s="25" t="s">
        <v>592</v>
      </c>
    </row>
    <row r="72" spans="1:30" x14ac:dyDescent="0.25">
      <c r="A72" s="25" t="s">
        <v>593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Annexe E3A. QA-QC Pyrite</vt:lpstr>
      <vt:lpstr>Annexe E3B. Données  Pyrite</vt:lpstr>
      <vt:lpstr>Données littérature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 Dour</dc:creator>
  <cp:lastModifiedBy>Maxime Dour</cp:lastModifiedBy>
  <dcterms:created xsi:type="dcterms:W3CDTF">2020-07-24T20:23:57Z</dcterms:created>
  <dcterms:modified xsi:type="dcterms:W3CDTF">2023-01-27T18:59:02Z</dcterms:modified>
</cp:coreProperties>
</file>